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cument\Links\"/>
    </mc:Choice>
  </mc:AlternateContent>
  <xr:revisionPtr revIDLastSave="0" documentId="13_ncr:1_{DB2DC6C8-BB4A-4442-8603-26E009FEC80F}" xr6:coauthVersionLast="47" xr6:coauthVersionMax="47" xr10:uidLastSave="{00000000-0000-0000-0000-000000000000}"/>
  <workbookProtection workbookPassword="E0FC" lockStructure="1"/>
  <bookViews>
    <workbookView xWindow="39870" yWindow="1470" windowWidth="21600" windowHeight="11385" xr2:uid="{00000000-000D-0000-FFFF-FFFF00000000}"/>
  </bookViews>
  <sheets>
    <sheet name="Tabelle1" sheetId="1" r:id="rId1"/>
  </sheets>
  <definedNames>
    <definedName name="Siebzehn1">Tabelle1!$O$27:$O$43</definedName>
  </definedNames>
  <calcPr calcId="181029"/>
</workbook>
</file>

<file path=xl/calcChain.xml><?xml version="1.0" encoding="utf-8"?>
<calcChain xmlns="http://schemas.openxmlformats.org/spreadsheetml/2006/main">
  <c r="E11" i="1" l="1"/>
  <c r="E21" i="1" s="1"/>
  <c r="L27" i="1" l="1"/>
  <c r="K29" i="1"/>
  <c r="L30" i="1"/>
  <c r="K26" i="1"/>
  <c r="C9" i="1"/>
  <c r="C8" i="1"/>
  <c r="C5" i="1"/>
  <c r="G27" i="1"/>
  <c r="H27" i="1" s="1"/>
  <c r="L29" i="1" l="1"/>
  <c r="L31" i="1"/>
  <c r="L26" i="1"/>
  <c r="L34" i="1" s="1"/>
  <c r="L28" i="1"/>
  <c r="C10" i="1"/>
  <c r="O27" i="1"/>
  <c r="C27" i="1" s="1"/>
  <c r="P27" i="1"/>
  <c r="I27" i="1"/>
  <c r="Q27" i="1" s="1"/>
  <c r="E27" i="1" l="1"/>
  <c r="D27" i="1"/>
  <c r="L35" i="1"/>
  <c r="C19" i="1"/>
  <c r="C21" i="1"/>
  <c r="C20" i="1"/>
  <c r="N13" i="1" s="1"/>
  <c r="M27" i="1"/>
  <c r="G28" i="1" s="1"/>
  <c r="O13" i="1" l="1"/>
  <c r="G13" i="1" s="1"/>
  <c r="H28" i="1"/>
  <c r="P28" i="1" s="1"/>
  <c r="O28" i="1"/>
  <c r="B27" i="1"/>
  <c r="D28" i="1" l="1"/>
  <c r="C28" i="1"/>
  <c r="I28" i="1"/>
  <c r="Q28" i="1" s="1"/>
  <c r="E28" i="1" l="1"/>
  <c r="M28" i="1"/>
  <c r="G29" i="1" s="1"/>
  <c r="O29" i="1" l="1"/>
  <c r="B28" i="1"/>
  <c r="C29" i="1" l="1"/>
  <c r="H29" i="1"/>
  <c r="P29" i="1" s="1"/>
  <c r="D29" i="1" l="1"/>
  <c r="I29" i="1"/>
  <c r="M29" i="1" l="1"/>
  <c r="G30" i="1" s="1"/>
  <c r="H30" i="1" s="1"/>
  <c r="P30" i="1" s="1"/>
  <c r="Q29" i="1"/>
  <c r="E29" i="1" l="1"/>
  <c r="B29" i="1" s="1"/>
  <c r="D30" i="1"/>
  <c r="O30" i="1"/>
  <c r="I30" i="1"/>
  <c r="C30" i="1" l="1"/>
  <c r="M30" i="1"/>
  <c r="G31" i="1" s="1"/>
  <c r="H31" i="1" s="1"/>
  <c r="P31" i="1" s="1"/>
  <c r="Q30" i="1"/>
  <c r="E30" i="1" l="1"/>
  <c r="B30" i="1" s="1"/>
  <c r="D31" i="1"/>
  <c r="O31" i="1"/>
  <c r="I31" i="1"/>
  <c r="Q31" i="1" s="1"/>
  <c r="E31" i="1" l="1"/>
  <c r="C31" i="1"/>
  <c r="M31" i="1"/>
  <c r="G32" i="1" s="1"/>
  <c r="O32" i="1" l="1"/>
  <c r="B31" i="1"/>
  <c r="C32" i="1" l="1"/>
  <c r="H32" i="1"/>
  <c r="I32" i="1" s="1"/>
  <c r="M32" i="1" l="1"/>
  <c r="G33" i="1" s="1"/>
  <c r="H33" i="1" s="1"/>
  <c r="I33" i="1" s="1"/>
  <c r="Q33" i="1" s="1"/>
  <c r="Q32" i="1"/>
  <c r="E32" i="1" s="1"/>
  <c r="P32" i="1"/>
  <c r="D32" i="1" s="1"/>
  <c r="E33" i="1" l="1"/>
  <c r="O33" i="1"/>
  <c r="C33" i="1" s="1"/>
  <c r="B32" i="1"/>
  <c r="P33" i="1"/>
  <c r="D33" i="1" s="1"/>
  <c r="M33" i="1"/>
  <c r="G34" i="1" s="1"/>
  <c r="B33" i="1" l="1"/>
  <c r="O34" i="1" l="1"/>
  <c r="C34" i="1" s="1"/>
  <c r="H34" i="1"/>
  <c r="P34" i="1" l="1"/>
  <c r="D34" i="1" s="1"/>
  <c r="I34" i="1"/>
  <c r="Q34" i="1" s="1"/>
  <c r="E34" i="1" s="1"/>
  <c r="M34" i="1" l="1"/>
  <c r="G35" i="1" s="1"/>
  <c r="B34" i="1" l="1"/>
  <c r="O35" i="1"/>
  <c r="C35" i="1" s="1"/>
  <c r="H35" i="1" l="1"/>
  <c r="P35" i="1" l="1"/>
  <c r="D35" i="1" s="1"/>
  <c r="I35" i="1"/>
  <c r="Q35" i="1" s="1"/>
  <c r="E35" i="1" s="1"/>
  <c r="M35" i="1" l="1"/>
  <c r="G36" i="1" s="1"/>
  <c r="B35" i="1"/>
  <c r="O36" i="1" l="1"/>
  <c r="C36" i="1" s="1"/>
  <c r="H36" i="1"/>
  <c r="P36" i="1" l="1"/>
  <c r="D36" i="1" s="1"/>
  <c r="I36" i="1"/>
  <c r="Q36" i="1" s="1"/>
  <c r="E36" i="1" s="1"/>
  <c r="M36" i="1" l="1"/>
  <c r="G37" i="1" s="1"/>
  <c r="O37" i="1" l="1"/>
  <c r="C37" i="1" s="1"/>
  <c r="B36" i="1"/>
  <c r="H37" i="1" l="1"/>
  <c r="P37" i="1" s="1"/>
  <c r="D37" i="1" s="1"/>
  <c r="I37" i="1" l="1"/>
  <c r="M37" i="1" l="1"/>
  <c r="G38" i="1" s="1"/>
  <c r="O38" i="1" s="1"/>
  <c r="C38" i="1" s="1"/>
  <c r="Q37" i="1"/>
  <c r="E37" i="1" l="1"/>
  <c r="B37" i="1" s="1"/>
  <c r="H38" i="1"/>
  <c r="P38" i="1" s="1"/>
  <c r="D38" i="1" s="1"/>
  <c r="I38" i="1" l="1"/>
  <c r="Q38" i="1" s="1"/>
  <c r="E38" i="1" l="1"/>
  <c r="B38" i="1" s="1"/>
  <c r="M38" i="1"/>
  <c r="G39" i="1" s="1"/>
  <c r="O39" i="1" s="1"/>
  <c r="C39" i="1" s="1"/>
  <c r="H39" i="1" l="1"/>
  <c r="I39" i="1" s="1"/>
  <c r="Q39" i="1" s="1"/>
  <c r="E39" i="1" s="1"/>
  <c r="M39" i="1" l="1"/>
  <c r="G40" i="1" s="1"/>
  <c r="P39" i="1"/>
  <c r="D39" i="1" s="1"/>
  <c r="B39" i="1" l="1"/>
  <c r="O40" i="1"/>
  <c r="C40" i="1" s="1"/>
  <c r="H40" i="1" l="1"/>
  <c r="P40" i="1" l="1"/>
  <c r="D40" i="1" s="1"/>
  <c r="I40" i="1"/>
  <c r="Q40" i="1" s="1"/>
  <c r="E40" i="1" s="1"/>
  <c r="M40" i="1" l="1"/>
  <c r="G41" i="1" s="1"/>
  <c r="B40" i="1"/>
  <c r="O41" i="1" l="1"/>
  <c r="C41" i="1" s="1"/>
  <c r="H41" i="1" l="1"/>
  <c r="P41" i="1" s="1"/>
  <c r="D41" i="1" s="1"/>
  <c r="I41" i="1" l="1"/>
  <c r="M41" i="1" l="1"/>
  <c r="G42" i="1" s="1"/>
  <c r="O42" i="1" s="1"/>
  <c r="C42" i="1" s="1"/>
  <c r="Q41" i="1"/>
  <c r="E41" i="1" l="1"/>
  <c r="B41" i="1" s="1"/>
  <c r="H42" i="1"/>
  <c r="I42" i="1" s="1"/>
  <c r="M42" i="1" l="1"/>
  <c r="G43" i="1" s="1"/>
  <c r="H43" i="1" s="1"/>
  <c r="Q42" i="1"/>
  <c r="E42" i="1" s="1"/>
  <c r="P42" i="1"/>
  <c r="D42" i="1" s="1"/>
  <c r="O43" i="1" l="1"/>
  <c r="C43" i="1" s="1"/>
  <c r="B42" i="1"/>
  <c r="P43" i="1"/>
  <c r="D43" i="1" s="1"/>
  <c r="I43" i="1"/>
  <c r="Q43" i="1" s="1"/>
  <c r="E43" i="1" s="1"/>
  <c r="C13" i="1" l="1"/>
  <c r="C12" i="1"/>
  <c r="D11" i="1" s="1"/>
  <c r="M43" i="1"/>
  <c r="G44" i="1" s="1"/>
  <c r="B43" i="1"/>
  <c r="O44" i="1" l="1"/>
  <c r="C44" i="1" s="1"/>
  <c r="H44" i="1"/>
  <c r="I44" i="1" s="1"/>
  <c r="M44" i="1" l="1"/>
  <c r="G45" i="1" s="1"/>
  <c r="O45" i="1" s="1"/>
  <c r="C45" i="1" s="1"/>
  <c r="Q44" i="1"/>
  <c r="E44" i="1" s="1"/>
  <c r="P44" i="1"/>
  <c r="D44" i="1" s="1"/>
  <c r="B44" i="1" l="1"/>
  <c r="H45" i="1"/>
  <c r="P45" i="1" l="1"/>
  <c r="D45" i="1" s="1"/>
  <c r="I45" i="1"/>
  <c r="Q45" i="1" s="1"/>
  <c r="E45" i="1" s="1"/>
  <c r="M45" i="1" l="1"/>
  <c r="G46" i="1" s="1"/>
  <c r="B45" i="1"/>
  <c r="O46" i="1" l="1"/>
  <c r="C46" i="1" s="1"/>
  <c r="H46" i="1"/>
  <c r="P46" i="1" l="1"/>
  <c r="D46" i="1" s="1"/>
  <c r="I46" i="1"/>
  <c r="M46" i="1" l="1"/>
  <c r="G47" i="1" s="1"/>
  <c r="Q46" i="1"/>
  <c r="E46" i="1" l="1"/>
  <c r="B46" i="1" s="1"/>
  <c r="O47" i="1"/>
  <c r="C47" i="1" s="1"/>
  <c r="H47" i="1" l="1"/>
  <c r="I47" i="1" s="1"/>
  <c r="M47" i="1" l="1"/>
  <c r="G48" i="1" s="1"/>
  <c r="Q47" i="1"/>
  <c r="E47" i="1" s="1"/>
  <c r="P47" i="1"/>
  <c r="D47" i="1" s="1"/>
  <c r="B47" i="1" l="1"/>
  <c r="O48" i="1"/>
  <c r="C48" i="1" s="1"/>
  <c r="H48" i="1" l="1"/>
  <c r="P48" i="1" l="1"/>
  <c r="D48" i="1" s="1"/>
  <c r="I48" i="1"/>
  <c r="M48" i="1" l="1"/>
  <c r="G49" i="1" s="1"/>
  <c r="Q48" i="1"/>
  <c r="E48" i="1" l="1"/>
  <c r="B48" i="1" s="1"/>
  <c r="O49" i="1"/>
  <c r="C49" i="1" s="1"/>
  <c r="H49" i="1"/>
  <c r="I49" i="1" s="1"/>
  <c r="M49" i="1" l="1"/>
  <c r="G50" i="1" s="1"/>
  <c r="Q49" i="1"/>
  <c r="E49" i="1" s="1"/>
  <c r="P49" i="1"/>
  <c r="D49" i="1" s="1"/>
  <c r="O50" i="1" l="1"/>
  <c r="C50" i="1" s="1"/>
  <c r="H50" i="1"/>
  <c r="P50" i="1" s="1"/>
  <c r="D50" i="1" s="1"/>
  <c r="B49" i="1"/>
  <c r="I50" i="1" l="1"/>
  <c r="M50" i="1" s="1"/>
  <c r="G51" i="1" s="1"/>
  <c r="Q50" i="1" l="1"/>
  <c r="O51" i="1"/>
  <c r="C51" i="1" s="1"/>
  <c r="H51" i="1"/>
  <c r="E50" i="1" l="1"/>
  <c r="B50" i="1" s="1"/>
  <c r="I51" i="1"/>
  <c r="P51" i="1"/>
  <c r="D51" i="1" s="1"/>
  <c r="M51" i="1" l="1"/>
  <c r="G52" i="1" s="1"/>
  <c r="Q51" i="1"/>
  <c r="E51" i="1" l="1"/>
  <c r="B51" i="1" s="1"/>
  <c r="O52" i="1"/>
  <c r="C52" i="1" s="1"/>
  <c r="H52" i="1"/>
  <c r="I52" i="1" l="1"/>
  <c r="P52" i="1"/>
  <c r="D52" i="1" s="1"/>
  <c r="M52" i="1" l="1"/>
  <c r="G53" i="1" s="1"/>
  <c r="Q52" i="1"/>
  <c r="E52" i="1" l="1"/>
  <c r="B52" i="1" s="1"/>
  <c r="O53" i="1"/>
  <c r="C53" i="1" s="1"/>
  <c r="H53" i="1"/>
  <c r="I53" i="1" l="1"/>
  <c r="P53" i="1"/>
  <c r="D53" i="1" s="1"/>
  <c r="M53" i="1" l="1"/>
  <c r="G54" i="1" s="1"/>
  <c r="Q53" i="1"/>
  <c r="E53" i="1" l="1"/>
  <c r="B53" i="1" s="1"/>
  <c r="O54" i="1"/>
  <c r="C54" i="1" s="1"/>
  <c r="H54" i="1"/>
  <c r="I54" i="1" l="1"/>
  <c r="P54" i="1"/>
  <c r="D54" i="1" s="1"/>
  <c r="M54" i="1" l="1"/>
  <c r="G55" i="1" s="1"/>
  <c r="Q54" i="1"/>
  <c r="E54" i="1" l="1"/>
  <c r="B54" i="1" s="1"/>
  <c r="O55" i="1"/>
  <c r="C55" i="1" s="1"/>
  <c r="H55" i="1"/>
  <c r="I55" i="1" l="1"/>
  <c r="P55" i="1"/>
  <c r="D55" i="1" s="1"/>
  <c r="M55" i="1" l="1"/>
  <c r="G56" i="1" s="1"/>
  <c r="Q55" i="1"/>
  <c r="E55" i="1" l="1"/>
  <c r="B55" i="1" s="1"/>
  <c r="O56" i="1"/>
  <c r="C56" i="1" s="1"/>
  <c r="H56" i="1"/>
  <c r="I56" i="1" l="1"/>
  <c r="P56" i="1"/>
  <c r="D56" i="1" s="1"/>
  <c r="M56" i="1" l="1"/>
  <c r="G57" i="1" s="1"/>
  <c r="Q56" i="1"/>
  <c r="E56" i="1" s="1"/>
  <c r="B56" i="1" s="1"/>
  <c r="C15" i="1" l="1"/>
  <c r="F15" i="1" s="1"/>
  <c r="F14" i="1" s="1"/>
  <c r="O57" i="1"/>
  <c r="C57" i="1" s="1"/>
  <c r="H57" i="1"/>
  <c r="I57" i="1" l="1"/>
  <c r="P57" i="1"/>
  <c r="D57" i="1" s="1"/>
  <c r="Q57" i="1" l="1"/>
  <c r="E57" i="1" s="1"/>
  <c r="B57" i="1" s="1"/>
  <c r="M57" i="1"/>
  <c r="G58" i="1" s="1"/>
  <c r="H58" i="1" l="1"/>
  <c r="P58" i="1" s="1"/>
  <c r="D58" i="1" s="1"/>
  <c r="I58" i="1"/>
  <c r="O58" i="1"/>
  <c r="C58" i="1" s="1"/>
  <c r="M58" i="1" l="1"/>
  <c r="G59" i="1" s="1"/>
  <c r="Q58" i="1"/>
  <c r="E58" i="1" s="1"/>
  <c r="B58" i="1" s="1"/>
  <c r="O59" i="1" l="1"/>
  <c r="C59" i="1" s="1"/>
  <c r="H59" i="1"/>
  <c r="P59" i="1" s="1"/>
  <c r="D59" i="1" s="1"/>
  <c r="I59" i="1" l="1"/>
  <c r="Q59" i="1" l="1"/>
  <c r="E59" i="1" s="1"/>
  <c r="B59" i="1" s="1"/>
  <c r="M59" i="1"/>
  <c r="G60" i="1" s="1"/>
  <c r="H60" i="1" l="1"/>
  <c r="P60" i="1" s="1"/>
  <c r="D60" i="1" s="1"/>
  <c r="O60" i="1"/>
  <c r="C60" i="1" s="1"/>
  <c r="I60" i="1"/>
  <c r="C17" i="1"/>
  <c r="F17" i="1" s="1"/>
  <c r="F16" i="1" s="1"/>
  <c r="G12" i="1"/>
  <c r="M60" i="1" l="1"/>
  <c r="G61" i="1" s="1"/>
  <c r="Q60" i="1"/>
  <c r="E60" i="1" s="1"/>
  <c r="B60" i="1" s="1"/>
  <c r="O61" i="1" l="1"/>
  <c r="C61" i="1" s="1"/>
  <c r="H61" i="1"/>
  <c r="P61" i="1" s="1"/>
  <c r="D61" i="1" s="1"/>
  <c r="I61" i="1" l="1"/>
  <c r="Q61" i="1"/>
  <c r="E61" i="1" s="1"/>
  <c r="B61" i="1" s="1"/>
  <c r="M61" i="1"/>
  <c r="G62" i="1" s="1"/>
  <c r="O62" i="1" l="1"/>
  <c r="C62" i="1" s="1"/>
  <c r="H62" i="1"/>
  <c r="P62" i="1" s="1"/>
  <c r="D62" i="1" s="1"/>
  <c r="I62" i="1" l="1"/>
  <c r="M62" i="1" l="1"/>
  <c r="G63" i="1" s="1"/>
  <c r="Q62" i="1"/>
  <c r="E62" i="1" s="1"/>
  <c r="B62" i="1" s="1"/>
  <c r="O63" i="1" l="1"/>
  <c r="C63" i="1" s="1"/>
  <c r="H63" i="1"/>
  <c r="P63" i="1" s="1"/>
  <c r="D63" i="1" s="1"/>
  <c r="I63" i="1" l="1"/>
  <c r="Q63" i="1" l="1"/>
  <c r="E63" i="1" s="1"/>
  <c r="B63" i="1" s="1"/>
  <c r="M63" i="1"/>
  <c r="G64" i="1" s="1"/>
  <c r="H64" i="1" l="1"/>
  <c r="P64" i="1" s="1"/>
  <c r="D64" i="1" s="1"/>
  <c r="O64" i="1"/>
  <c r="C64" i="1" s="1"/>
  <c r="I64" i="1" l="1"/>
  <c r="M64" i="1" l="1"/>
  <c r="G65" i="1" s="1"/>
  <c r="Q64" i="1"/>
  <c r="E64" i="1" s="1"/>
  <c r="B64" i="1" s="1"/>
  <c r="O65" i="1" l="1"/>
  <c r="C65" i="1" s="1"/>
  <c r="H65" i="1"/>
  <c r="P65" i="1" s="1"/>
  <c r="D65" i="1" s="1"/>
  <c r="I65" i="1" l="1"/>
  <c r="Q65" i="1" l="1"/>
  <c r="E65" i="1" s="1"/>
  <c r="B65" i="1" s="1"/>
  <c r="M65" i="1"/>
  <c r="G66" i="1" s="1"/>
  <c r="H66" i="1" l="1"/>
  <c r="P66" i="1" s="1"/>
  <c r="D66" i="1" s="1"/>
  <c r="O66" i="1"/>
  <c r="C66" i="1" s="1"/>
  <c r="I66" i="1" l="1"/>
  <c r="Q66" i="1" l="1"/>
  <c r="E66" i="1" s="1"/>
  <c r="B66" i="1" s="1"/>
  <c r="M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Stingl</author>
  </authors>
  <commentList>
    <comment ref="B7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Alexander Stingl:</t>
        </r>
        <r>
          <rPr>
            <sz val="9"/>
            <color indexed="81"/>
            <rFont val="Segoe UI"/>
            <family val="2"/>
          </rPr>
          <t xml:space="preserve">
0,65 m for transom and shaftdoor apron 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Alexander Stingl:</t>
        </r>
        <r>
          <rPr>
            <sz val="9"/>
            <color indexed="81"/>
            <rFont val="Segoe UI"/>
            <family val="2"/>
          </rPr>
          <t xml:space="preserve">
see red arrow in the picture</t>
        </r>
      </text>
    </comment>
    <comment ref="C12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Alexander Stingl:</t>
        </r>
        <r>
          <rPr>
            <sz val="9"/>
            <color indexed="81"/>
            <rFont val="Segoe UI"/>
            <charset val="1"/>
          </rPr>
          <t xml:space="preserve">
Assumption: panelling over the entire shaft width. If the width of 1250 mm is sufficient, the number of rows = number of panels.</t>
        </r>
      </text>
    </comment>
    <comment ref="C13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Alexander Stingl:</t>
        </r>
        <r>
          <rPr>
            <sz val="9"/>
            <color indexed="81"/>
            <rFont val="Segoe UI"/>
            <charset val="1"/>
          </rPr>
          <t xml:space="preserve">
Assumption: panelling over the entire shaft width. If the width of 1250 mm is sufficient, the number of rows = number of panels.</t>
        </r>
      </text>
    </comment>
    <comment ref="G13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Alexander Stingl:</t>
        </r>
        <r>
          <rPr>
            <sz val="9"/>
            <color indexed="81"/>
            <rFont val="Segoe UI"/>
            <charset val="1"/>
          </rPr>
          <t xml:space="preserve">
Assumption:
2 dowels per panel + 
1 dowel for each panel hem
Value in brackets ( ) =  2 dowels per panel +
2 dowels for each panel hem
Assumption2:
The entire panel thickness is punctured with one dowel
</t>
        </r>
      </text>
    </comment>
  </commentList>
</comments>
</file>

<file path=xl/sharedStrings.xml><?xml version="1.0" encoding="utf-8"?>
<sst xmlns="http://schemas.openxmlformats.org/spreadsheetml/2006/main" count="57" uniqueCount="49">
  <si>
    <t>Reihen</t>
  </si>
  <si>
    <t>Rest</t>
  </si>
  <si>
    <t>Platte1</t>
  </si>
  <si>
    <t>Platte2</t>
  </si>
  <si>
    <t>Platte3</t>
  </si>
  <si>
    <t>SUMME</t>
  </si>
  <si>
    <t>Stückzahlen</t>
  </si>
  <si>
    <t>Abmessungen (m)</t>
  </si>
  <si>
    <t>Schacht-</t>
  </si>
  <si>
    <t>Dübel pro Reihe</t>
  </si>
  <si>
    <t>Dübel zwischen den Platten</t>
  </si>
  <si>
    <t xml:space="preserve">Platten </t>
  </si>
  <si>
    <t>Stückzahl</t>
  </si>
  <si>
    <t>qm</t>
  </si>
  <si>
    <t>60 mm</t>
  </si>
  <si>
    <t>100 mm</t>
  </si>
  <si>
    <t>Plattenstärke</t>
  </si>
  <si>
    <t>Ergebnis</t>
  </si>
  <si>
    <t>Shaft height (m)</t>
  </si>
  <si>
    <t>Door or shaft width (m)</t>
  </si>
  <si>
    <t>Gross shaft surface (m²)</t>
  </si>
  <si>
    <t xml:space="preserve">Number of doors </t>
  </si>
  <si>
    <t>Door height (m) + 0,65 m</t>
  </si>
  <si>
    <t>Door surfaces (m²)</t>
  </si>
  <si>
    <t>Net shaft height (m)</t>
  </si>
  <si>
    <t>Net shaft surface (sqm)</t>
  </si>
  <si>
    <t>Distance between inner shaft wall and threshold</t>
  </si>
  <si>
    <t>Minimum number of hard foam boards (60 mm)</t>
  </si>
  <si>
    <t>Minimum number of hard foam boards (100 mm)</t>
  </si>
  <si>
    <t>Package content 60 mm</t>
  </si>
  <si>
    <t>Number of packages</t>
  </si>
  <si>
    <t>Package content 100 mm</t>
  </si>
  <si>
    <t>Board rows</t>
  </si>
  <si>
    <t>Number of boards per row</t>
  </si>
  <si>
    <t>Hard foam boards</t>
  </si>
  <si>
    <t>Dimensions</t>
  </si>
  <si>
    <t>Board width (m)</t>
  </si>
  <si>
    <t>Board height (m)</t>
  </si>
  <si>
    <t>Board thickness (mm)</t>
  </si>
  <si>
    <t>60 or 100</t>
  </si>
  <si>
    <t xml:space="preserve">Minimum required board thickness (in total)
</t>
  </si>
  <si>
    <t>Number of adhesive cartridges</t>
  </si>
  <si>
    <t>Number of hard foam plate holders</t>
  </si>
  <si>
    <t>Effective:</t>
  </si>
  <si>
    <t>Boards</t>
  </si>
  <si>
    <t>Packages</t>
  </si>
  <si>
    <t>Arrangement of hard foam plate holder</t>
  </si>
  <si>
    <t>Quantity standard version</t>
  </si>
  <si>
    <t>Quantity shown in parentheses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</si>
</sst>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color rgb="FF00206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" fontId="0" fillId="0" borderId="0" xfId="0" applyNumberFormat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top" wrapText="1"/>
    </xf>
    <xf numFmtId="2" fontId="0" fillId="4" borderId="0" xfId="0" applyNumberFormat="1" applyFill="1"/>
    <xf numFmtId="2" fontId="0" fillId="5" borderId="0" xfId="0" applyNumberFormat="1" applyFill="1"/>
    <xf numFmtId="2" fontId="2" fillId="3" borderId="0" xfId="0" applyNumberFormat="1" applyFont="1" applyFill="1"/>
    <xf numFmtId="0" fontId="0" fillId="6" borderId="0" xfId="0" applyFill="1"/>
    <xf numFmtId="2" fontId="2" fillId="3" borderId="3" xfId="0" applyNumberFormat="1" applyFont="1" applyFill="1" applyBorder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7" borderId="0" xfId="0" applyFill="1"/>
    <xf numFmtId="2" fontId="0" fillId="7" borderId="2" xfId="0" applyNumberFormat="1" applyFill="1" applyBorder="1"/>
    <xf numFmtId="0" fontId="0" fillId="7" borderId="2" xfId="0" applyFill="1" applyBorder="1"/>
    <xf numFmtId="2" fontId="2" fillId="3" borderId="3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0" fillId="8" borderId="0" xfId="0" applyNumberFormat="1" applyFill="1"/>
    <xf numFmtId="1" fontId="0" fillId="8" borderId="0" xfId="0" applyNumberFormat="1" applyFill="1"/>
    <xf numFmtId="1" fontId="0" fillId="7" borderId="2" xfId="0" applyNumberFormat="1" applyFill="1" applyBorder="1"/>
    <xf numFmtId="0" fontId="6" fillId="3" borderId="2" xfId="0" applyFont="1" applyFill="1" applyBorder="1" applyAlignment="1">
      <alignment horizontal="center"/>
    </xf>
    <xf numFmtId="164" fontId="0" fillId="6" borderId="0" xfId="0" applyNumberFormat="1" applyFill="1"/>
    <xf numFmtId="0" fontId="9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5" borderId="0" xfId="0" applyFill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2" fillId="3" borderId="2" xfId="0" applyFont="1" applyFill="1" applyBorder="1" applyAlignment="1">
      <alignment vertical="center"/>
    </xf>
    <xf numFmtId="0" fontId="10" fillId="0" borderId="0" xfId="0" applyFont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6" borderId="0" xfId="0" applyFill="1" applyAlignment="1">
      <alignment vertical="top" wrapText="1"/>
    </xf>
    <xf numFmtId="0" fontId="0" fillId="0" borderId="0" xfId="0"/>
  </cellXfs>
  <cellStyles count="1">
    <cellStyle name="Standard" xfId="0" builtinId="0"/>
  </cellStyles>
  <dxfs count="16">
    <dxf>
      <font>
        <b val="0"/>
        <i val="0"/>
      </font>
      <fill>
        <patternFill>
          <bgColor theme="9" tint="-0.24994659260841701"/>
        </patternFill>
      </fill>
    </dxf>
    <dxf>
      <fill>
        <patternFill>
          <bgColor theme="4" tint="-0.24994659260841701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96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187324</xdr:colOff>
      <xdr:row>11</xdr:row>
      <xdr:rowOff>31750</xdr:rowOff>
    </xdr:from>
    <xdr:to>
      <xdr:col>3</xdr:col>
      <xdr:colOff>1301750</xdr:colOff>
      <xdr:row>12</xdr:row>
      <xdr:rowOff>334433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013AE51-EB06-4ACC-9D76-99EEFB4AB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90" b="12339"/>
        <a:stretch/>
      </xdr:blipFill>
      <xdr:spPr>
        <a:xfrm>
          <a:off x="3648074" y="2508250"/>
          <a:ext cx="1114426" cy="666750"/>
        </a:xfrm>
        <a:prstGeom prst="rect">
          <a:avLst/>
        </a:prstGeom>
      </xdr:spPr>
    </xdr:pic>
    <xdr:clientData/>
  </xdr:twoCellAnchor>
  <xdr:twoCellAnchor editAs="oneCell">
    <xdr:from>
      <xdr:col>7</xdr:col>
      <xdr:colOff>22924</xdr:colOff>
      <xdr:row>1</xdr:row>
      <xdr:rowOff>186618</xdr:rowOff>
    </xdr:from>
    <xdr:to>
      <xdr:col>9</xdr:col>
      <xdr:colOff>411178</xdr:colOff>
      <xdr:row>19</xdr:row>
      <xdr:rowOff>112472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93EEFF8F-B3A0-4089-98F5-ABC7C010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249" y="377118"/>
          <a:ext cx="1912254" cy="4217395"/>
        </a:xfrm>
        <a:prstGeom prst="rect">
          <a:avLst/>
        </a:prstGeom>
      </xdr:spPr>
    </xdr:pic>
    <xdr:clientData/>
  </xdr:twoCellAnchor>
  <xdr:twoCellAnchor>
    <xdr:from>
      <xdr:col>7</xdr:col>
      <xdr:colOff>378883</xdr:colOff>
      <xdr:row>11</xdr:row>
      <xdr:rowOff>119591</xdr:rowOff>
    </xdr:from>
    <xdr:to>
      <xdr:col>8</xdr:col>
      <xdr:colOff>197908</xdr:colOff>
      <xdr:row>12</xdr:row>
      <xdr:rowOff>322791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862AC0D6-86E0-4F8B-9F8A-3FA9637ECE00}"/>
            </a:ext>
          </a:extLst>
        </xdr:cNvPr>
        <xdr:cNvCxnSpPr/>
      </xdr:nvCxnSpPr>
      <xdr:spPr>
        <a:xfrm flipV="1">
          <a:off x="7480300" y="2596091"/>
          <a:ext cx="581025" cy="584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352424</xdr:colOff>
      <xdr:row>1</xdr:row>
      <xdr:rowOff>171450</xdr:rowOff>
    </xdr:from>
    <xdr:to>
      <xdr:col>11</xdr:col>
      <xdr:colOff>377678</xdr:colOff>
      <xdr:row>20</xdr:row>
      <xdr:rowOff>27518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CF0761F3-1B0F-45A3-A3AA-4D8796328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71" r="9077"/>
        <a:stretch/>
      </xdr:blipFill>
      <xdr:spPr>
        <a:xfrm>
          <a:off x="8667749" y="361950"/>
          <a:ext cx="1387329" cy="4333876"/>
        </a:xfrm>
        <a:prstGeom prst="rect">
          <a:avLst/>
        </a:prstGeom>
      </xdr:spPr>
    </xdr:pic>
    <xdr:clientData/>
  </xdr:twoCellAnchor>
  <xdr:twoCellAnchor editAs="oneCell">
    <xdr:from>
      <xdr:col>6</xdr:col>
      <xdr:colOff>44069</xdr:colOff>
      <xdr:row>8</xdr:row>
      <xdr:rowOff>9742</xdr:rowOff>
    </xdr:from>
    <xdr:to>
      <xdr:col>6</xdr:col>
      <xdr:colOff>759524</xdr:colOff>
      <xdr:row>10</xdr:row>
      <xdr:rowOff>530193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5D81F4-36DE-4E74-BBA8-C203DE543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600" y="2295742"/>
          <a:ext cx="715455" cy="901451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209552</xdr:colOff>
      <xdr:row>7</xdr:row>
      <xdr:rowOff>28761</xdr:rowOff>
    </xdr:from>
    <xdr:to>
      <xdr:col>6</xdr:col>
      <xdr:colOff>104937</xdr:colOff>
      <xdr:row>11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63EF809-A617-4AC6-9FA7-0F28C974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7" y="2124261"/>
          <a:ext cx="781210" cy="1114239"/>
        </a:xfrm>
        <a:prstGeom prst="rect">
          <a:avLst/>
        </a:prstGeom>
      </xdr:spPr>
    </xdr:pic>
    <xdr:clientData/>
  </xdr:twoCellAnchor>
  <xdr:twoCellAnchor editAs="oneCell">
    <xdr:from>
      <xdr:col>1</xdr:col>
      <xdr:colOff>3174</xdr:colOff>
      <xdr:row>21</xdr:row>
      <xdr:rowOff>189443</xdr:rowOff>
    </xdr:from>
    <xdr:to>
      <xdr:col>2</xdr:col>
      <xdr:colOff>624418</xdr:colOff>
      <xdr:row>76</xdr:row>
      <xdr:rowOff>12777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4C5572C-D98B-499E-A96C-271DC9C6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4" y="5089526"/>
          <a:ext cx="2557994" cy="1917987"/>
        </a:xfrm>
        <a:prstGeom prst="rect">
          <a:avLst/>
        </a:prstGeom>
      </xdr:spPr>
    </xdr:pic>
    <xdr:clientData/>
  </xdr:twoCellAnchor>
  <xdr:twoCellAnchor>
    <xdr:from>
      <xdr:col>4</xdr:col>
      <xdr:colOff>10584</xdr:colOff>
      <xdr:row>67</xdr:row>
      <xdr:rowOff>127001</xdr:rowOff>
    </xdr:from>
    <xdr:to>
      <xdr:col>7</xdr:col>
      <xdr:colOff>222250</xdr:colOff>
      <xdr:row>74</xdr:row>
      <xdr:rowOff>52917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D4E127B1-F1A0-43D2-8042-CB922CB4C20A}"/>
            </a:ext>
          </a:extLst>
        </xdr:cNvPr>
        <xdr:cNvGrpSpPr/>
      </xdr:nvGrpSpPr>
      <xdr:grpSpPr>
        <a:xfrm>
          <a:off x="4878917" y="5408084"/>
          <a:ext cx="3386666" cy="1259416"/>
          <a:chOff x="933450" y="4962525"/>
          <a:chExt cx="2457450" cy="981075"/>
        </a:xfrm>
      </xdr:grpSpPr>
      <xdr:sp macro="" textlink="">
        <xdr:nvSpPr>
          <xdr:cNvPr id="2" name="Rechteck 1">
            <a:extLst>
              <a:ext uri="{FF2B5EF4-FFF2-40B4-BE49-F238E27FC236}">
                <a16:creationId xmlns:a16="http://schemas.microsoft.com/office/drawing/2014/main" id="{92F879C7-505D-4903-B73C-D967AA3FFBFB}"/>
              </a:ext>
            </a:extLst>
          </xdr:cNvPr>
          <xdr:cNvSpPr/>
        </xdr:nvSpPr>
        <xdr:spPr>
          <a:xfrm>
            <a:off x="933450" y="4962525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0" name="Rechteck 9">
            <a:extLst>
              <a:ext uri="{FF2B5EF4-FFF2-40B4-BE49-F238E27FC236}">
                <a16:creationId xmlns:a16="http://schemas.microsoft.com/office/drawing/2014/main" id="{D920C1E5-76FB-4034-BAE9-1FAA2A669267}"/>
              </a:ext>
            </a:extLst>
          </xdr:cNvPr>
          <xdr:cNvSpPr/>
        </xdr:nvSpPr>
        <xdr:spPr>
          <a:xfrm>
            <a:off x="933450" y="5467350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9F70058C-CE9A-4D51-A5A1-F84ACBFD1BFD}"/>
              </a:ext>
            </a:extLst>
          </xdr:cNvPr>
          <xdr:cNvSpPr/>
        </xdr:nvSpPr>
        <xdr:spPr>
          <a:xfrm>
            <a:off x="1133475" y="51435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2" name="Ellipse 11">
            <a:extLst>
              <a:ext uri="{FF2B5EF4-FFF2-40B4-BE49-F238E27FC236}">
                <a16:creationId xmlns:a16="http://schemas.microsoft.com/office/drawing/2014/main" id="{FB96E255-781C-465A-AE1F-25EDD321331B}"/>
              </a:ext>
            </a:extLst>
          </xdr:cNvPr>
          <xdr:cNvSpPr/>
        </xdr:nvSpPr>
        <xdr:spPr>
          <a:xfrm>
            <a:off x="1733550" y="51530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4" name="Ellipse 13">
            <a:extLst>
              <a:ext uri="{FF2B5EF4-FFF2-40B4-BE49-F238E27FC236}">
                <a16:creationId xmlns:a16="http://schemas.microsoft.com/office/drawing/2014/main" id="{58650345-69F4-44BE-9A76-9F8CF219ED72}"/>
              </a:ext>
            </a:extLst>
          </xdr:cNvPr>
          <xdr:cNvSpPr/>
        </xdr:nvSpPr>
        <xdr:spPr>
          <a:xfrm>
            <a:off x="1133475" y="56388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5" name="Ellipse 14">
            <a:extLst>
              <a:ext uri="{FF2B5EF4-FFF2-40B4-BE49-F238E27FC236}">
                <a16:creationId xmlns:a16="http://schemas.microsoft.com/office/drawing/2014/main" id="{F31F9D12-E6B5-4570-86A5-4205F20AAB05}"/>
              </a:ext>
            </a:extLst>
          </xdr:cNvPr>
          <xdr:cNvSpPr/>
        </xdr:nvSpPr>
        <xdr:spPr>
          <a:xfrm>
            <a:off x="1733550" y="56483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6" name="Ellipse 15">
            <a:extLst>
              <a:ext uri="{FF2B5EF4-FFF2-40B4-BE49-F238E27FC236}">
                <a16:creationId xmlns:a16="http://schemas.microsoft.com/office/drawing/2014/main" id="{AE60FF4E-EB39-4182-9581-F808EE9BAADF}"/>
              </a:ext>
            </a:extLst>
          </xdr:cNvPr>
          <xdr:cNvSpPr/>
        </xdr:nvSpPr>
        <xdr:spPr>
          <a:xfrm>
            <a:off x="1447800" y="53816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8" name="Rechteck 17">
            <a:extLst>
              <a:ext uri="{FF2B5EF4-FFF2-40B4-BE49-F238E27FC236}">
                <a16:creationId xmlns:a16="http://schemas.microsoft.com/office/drawing/2014/main" id="{FAA4858C-3212-4284-B532-4223FCA3DB83}"/>
              </a:ext>
            </a:extLst>
          </xdr:cNvPr>
          <xdr:cNvSpPr/>
        </xdr:nvSpPr>
        <xdr:spPr>
          <a:xfrm>
            <a:off x="2247900" y="4962525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9" name="Rechteck 18">
            <a:extLst>
              <a:ext uri="{FF2B5EF4-FFF2-40B4-BE49-F238E27FC236}">
                <a16:creationId xmlns:a16="http://schemas.microsoft.com/office/drawing/2014/main" id="{53C030F5-5106-4B66-8BCA-ABFDE612EF3E}"/>
              </a:ext>
            </a:extLst>
          </xdr:cNvPr>
          <xdr:cNvSpPr/>
        </xdr:nvSpPr>
        <xdr:spPr>
          <a:xfrm>
            <a:off x="2247900" y="5467350"/>
            <a:ext cx="1143000" cy="476250"/>
          </a:xfrm>
          <a:prstGeom prst="rect">
            <a:avLst/>
          </a:prstGeom>
          <a:solidFill>
            <a:srgbClr val="E1962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0" name="Ellipse 19">
            <a:extLst>
              <a:ext uri="{FF2B5EF4-FFF2-40B4-BE49-F238E27FC236}">
                <a16:creationId xmlns:a16="http://schemas.microsoft.com/office/drawing/2014/main" id="{42E2A11C-02BC-4ED7-852D-50132E96BEC9}"/>
              </a:ext>
            </a:extLst>
          </xdr:cNvPr>
          <xdr:cNvSpPr/>
        </xdr:nvSpPr>
        <xdr:spPr>
          <a:xfrm>
            <a:off x="2447925" y="51435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2" name="Ellipse 21">
            <a:extLst>
              <a:ext uri="{FF2B5EF4-FFF2-40B4-BE49-F238E27FC236}">
                <a16:creationId xmlns:a16="http://schemas.microsoft.com/office/drawing/2014/main" id="{0FC0E4D6-11B6-4BBC-8931-E67B79B1C762}"/>
              </a:ext>
            </a:extLst>
          </xdr:cNvPr>
          <xdr:cNvSpPr/>
        </xdr:nvSpPr>
        <xdr:spPr>
          <a:xfrm>
            <a:off x="3048000" y="51530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3" name="Ellipse 22">
            <a:extLst>
              <a:ext uri="{FF2B5EF4-FFF2-40B4-BE49-F238E27FC236}">
                <a16:creationId xmlns:a16="http://schemas.microsoft.com/office/drawing/2014/main" id="{70ACA6D0-68FB-43F4-BF8A-34128B545E2E}"/>
              </a:ext>
            </a:extLst>
          </xdr:cNvPr>
          <xdr:cNvSpPr/>
        </xdr:nvSpPr>
        <xdr:spPr>
          <a:xfrm>
            <a:off x="2447925" y="563880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4" name="Ellipse 23">
            <a:extLst>
              <a:ext uri="{FF2B5EF4-FFF2-40B4-BE49-F238E27FC236}">
                <a16:creationId xmlns:a16="http://schemas.microsoft.com/office/drawing/2014/main" id="{75FCE0F0-2A14-4E88-A36F-6BDBA01CF9AF}"/>
              </a:ext>
            </a:extLst>
          </xdr:cNvPr>
          <xdr:cNvSpPr/>
        </xdr:nvSpPr>
        <xdr:spPr>
          <a:xfrm>
            <a:off x="3048000" y="56483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6" name="Ellipse 25">
            <a:extLst>
              <a:ext uri="{FF2B5EF4-FFF2-40B4-BE49-F238E27FC236}">
                <a16:creationId xmlns:a16="http://schemas.microsoft.com/office/drawing/2014/main" id="{1B876EEF-123D-418D-BAA0-AECE8B16A1E7}"/>
              </a:ext>
            </a:extLst>
          </xdr:cNvPr>
          <xdr:cNvSpPr/>
        </xdr:nvSpPr>
        <xdr:spPr>
          <a:xfrm>
            <a:off x="2447925" y="5381625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Ellipse 26">
            <a:extLst>
              <a:ext uri="{FF2B5EF4-FFF2-40B4-BE49-F238E27FC236}">
                <a16:creationId xmlns:a16="http://schemas.microsoft.com/office/drawing/2014/main" id="{8925D515-526E-4CE0-A4A0-F08CC7FD23AF}"/>
              </a:ext>
            </a:extLst>
          </xdr:cNvPr>
          <xdr:cNvSpPr/>
        </xdr:nvSpPr>
        <xdr:spPr>
          <a:xfrm>
            <a:off x="3048000" y="5391150"/>
            <a:ext cx="133350" cy="133350"/>
          </a:xfrm>
          <a:prstGeom prst="ellipse">
            <a:avLst/>
          </a:prstGeom>
          <a:solidFill>
            <a:schemeClr val="bg2">
              <a:lumMod val="9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76"/>
  <sheetViews>
    <sheetView tabSelected="1" zoomScale="90" zoomScaleNormal="90" workbookViewId="0">
      <selection activeCell="R11" sqref="R11"/>
    </sheetView>
  </sheetViews>
  <sheetFormatPr baseColWidth="10" defaultRowHeight="15" x14ac:dyDescent="0.25"/>
  <cols>
    <col min="2" max="2" width="29" customWidth="1"/>
    <col min="4" max="4" width="21.140625" customWidth="1"/>
    <col min="5" max="5" width="22.85546875" customWidth="1"/>
    <col min="6" max="6" width="13.28515625" customWidth="1"/>
    <col min="10" max="10" width="9" customWidth="1"/>
    <col min="13" max="15" width="11.42578125" hidden="1" customWidth="1"/>
    <col min="16" max="18" width="11.42578125" customWidth="1"/>
  </cols>
  <sheetData>
    <row r="3" spans="2:15" x14ac:dyDescent="0.25">
      <c r="B3" s="5" t="s">
        <v>18</v>
      </c>
      <c r="C3" s="21">
        <v>18</v>
      </c>
      <c r="E3" s="4" t="s">
        <v>34</v>
      </c>
      <c r="F3" s="4"/>
      <c r="G3" s="4"/>
    </row>
    <row r="4" spans="2:15" x14ac:dyDescent="0.25">
      <c r="B4" s="5" t="s">
        <v>19</v>
      </c>
      <c r="C4" s="21">
        <v>1.25</v>
      </c>
      <c r="E4" s="4" t="s">
        <v>35</v>
      </c>
      <c r="F4" s="4"/>
      <c r="G4" s="4"/>
    </row>
    <row r="5" spans="2:15" x14ac:dyDescent="0.25">
      <c r="B5" s="4" t="s">
        <v>20</v>
      </c>
      <c r="C5" s="10">
        <f>C3*C4</f>
        <v>22.5</v>
      </c>
      <c r="E5" s="11" t="s">
        <v>36</v>
      </c>
      <c r="F5" s="11"/>
      <c r="G5" s="25">
        <v>1.25</v>
      </c>
    </row>
    <row r="6" spans="2:15" x14ac:dyDescent="0.25">
      <c r="B6" s="5" t="s">
        <v>21</v>
      </c>
      <c r="C6" s="22">
        <v>3</v>
      </c>
      <c r="E6" s="11" t="s">
        <v>37</v>
      </c>
      <c r="F6" s="11"/>
      <c r="G6" s="25">
        <v>0.6</v>
      </c>
    </row>
    <row r="7" spans="2:15" x14ac:dyDescent="0.25">
      <c r="B7" s="5" t="s">
        <v>22</v>
      </c>
      <c r="C7" s="21">
        <v>2.85</v>
      </c>
      <c r="E7" s="11" t="s">
        <v>38</v>
      </c>
      <c r="F7" s="11"/>
      <c r="G7" s="11" t="s">
        <v>39</v>
      </c>
    </row>
    <row r="8" spans="2:15" x14ac:dyDescent="0.25">
      <c r="B8" s="4" t="s">
        <v>23</v>
      </c>
      <c r="C8" s="10">
        <f>C4*C7*C6</f>
        <v>10.6875</v>
      </c>
    </row>
    <row r="9" spans="2:15" x14ac:dyDescent="0.25">
      <c r="B9" s="5" t="s">
        <v>24</v>
      </c>
      <c r="C9" s="8">
        <f>C3-(C6*C7)</f>
        <v>9.4499999999999993</v>
      </c>
      <c r="E9" s="38" t="s">
        <v>40</v>
      </c>
    </row>
    <row r="10" spans="2:15" x14ac:dyDescent="0.25">
      <c r="B10" s="4" t="s">
        <v>25</v>
      </c>
      <c r="C10" s="10">
        <f>C5-C8</f>
        <v>11.8125</v>
      </c>
      <c r="E10" s="38"/>
    </row>
    <row r="11" spans="2:15" ht="45" x14ac:dyDescent="0.25">
      <c r="B11" s="35" t="s">
        <v>26</v>
      </c>
      <c r="C11" s="14">
        <v>290</v>
      </c>
      <c r="D11" s="36" t="str">
        <f>IF(C12&gt;0,IF(C13&gt;0,"Both board thickness must bei used!", "Solely board thickness 60mm must be used!"),IF(C13&gt;0,"Solely board thickness 100mm must be used!","No action required!"))</f>
        <v>Both board thickness must bei used!</v>
      </c>
      <c r="E11" s="14">
        <f>IF((C11-150)&gt;0,C11-150,0)</f>
        <v>140</v>
      </c>
      <c r="M11" s="1"/>
      <c r="N11" s="1" t="s">
        <v>9</v>
      </c>
      <c r="O11" s="1" t="s">
        <v>10</v>
      </c>
    </row>
    <row r="12" spans="2:15" ht="30" x14ac:dyDescent="0.25">
      <c r="B12" s="30" t="s">
        <v>27</v>
      </c>
      <c r="C12" s="20">
        <f>IF(C9&lt;0,0,IF(C11&lt;150,0,(INDEX(A26:B66,MATCH(C19,A26:A66,1),MATCH(C25,A26:B26,0)))*L35))</f>
        <v>16</v>
      </c>
      <c r="D12" s="26"/>
      <c r="E12" s="30" t="s">
        <v>41</v>
      </c>
      <c r="F12" s="12"/>
      <c r="G12" s="18" t="str">
        <f>IF(C10&lt;0,0,CONCATENATE(ROUNDUP(((C12+C13)/C19)*C10/10,0),"               ","(",ROUNDUP(((C12+C13)/C19)*C10/10,2),")"))</f>
        <v>3               (2,37)</v>
      </c>
      <c r="M12" s="1"/>
      <c r="N12" s="1"/>
      <c r="O12" s="1"/>
    </row>
    <row r="13" spans="2:15" ht="32.25" customHeight="1" x14ac:dyDescent="0.25">
      <c r="B13" s="30" t="s">
        <v>28</v>
      </c>
      <c r="C13" s="20">
        <f>IF(C9&lt;0,0,IF(C11&lt;150,0,(INDEX(A26:B66,MATCH(C19,A26:A66,1),MATCH(C25,A26:B26,0)))*L34))</f>
        <v>16</v>
      </c>
      <c r="E13" s="27" t="s">
        <v>42</v>
      </c>
      <c r="F13" s="27"/>
      <c r="G13" s="28" t="str">
        <f>IF(C10&lt;0,0,CONCATENATE((C19*N13)+O13,"   ","(",((C19*N13)+(2*O13)),")"))</f>
        <v>47   (62)</v>
      </c>
      <c r="N13">
        <f>C20*2</f>
        <v>2</v>
      </c>
      <c r="O13">
        <f>(C20)*(C19-1)</f>
        <v>15</v>
      </c>
    </row>
    <row r="14" spans="2:15" x14ac:dyDescent="0.25">
      <c r="B14" s="31" t="s">
        <v>29</v>
      </c>
      <c r="C14" s="15">
        <v>7</v>
      </c>
      <c r="D14" s="15"/>
      <c r="E14" s="15" t="s">
        <v>43</v>
      </c>
      <c r="F14" s="15">
        <f>F15*N19</f>
        <v>21</v>
      </c>
      <c r="G14" s="15" t="s">
        <v>44</v>
      </c>
    </row>
    <row r="15" spans="2:15" ht="15" customHeight="1" x14ac:dyDescent="0.25">
      <c r="B15" s="32" t="s">
        <v>30</v>
      </c>
      <c r="C15" s="16">
        <f>C12/C14</f>
        <v>2.2857142857142856</v>
      </c>
      <c r="D15" s="17"/>
      <c r="E15" s="17"/>
      <c r="F15" s="23">
        <f>ROUNDUP(C15,0)</f>
        <v>3</v>
      </c>
      <c r="G15" s="17" t="s">
        <v>45</v>
      </c>
    </row>
    <row r="16" spans="2:15" ht="15" customHeight="1" x14ac:dyDescent="0.25">
      <c r="B16" s="29" t="s">
        <v>31</v>
      </c>
      <c r="C16" s="6">
        <v>4</v>
      </c>
      <c r="D16" s="6"/>
      <c r="E16" s="6" t="s">
        <v>43</v>
      </c>
      <c r="F16" s="6">
        <f>F17*N20</f>
        <v>16</v>
      </c>
      <c r="G16" s="6" t="s">
        <v>44</v>
      </c>
    </row>
    <row r="17" spans="1:17" x14ac:dyDescent="0.25">
      <c r="B17" s="29" t="s">
        <v>30</v>
      </c>
      <c r="C17" s="9">
        <f>C13/C16</f>
        <v>4</v>
      </c>
      <c r="D17" s="6"/>
      <c r="E17" s="6"/>
      <c r="F17" s="6">
        <f>ROUNDUP(C17,0)</f>
        <v>4</v>
      </c>
      <c r="G17" s="6" t="s">
        <v>45</v>
      </c>
    </row>
    <row r="18" spans="1:17" x14ac:dyDescent="0.25">
      <c r="B18" s="7"/>
      <c r="M18" t="s">
        <v>11</v>
      </c>
      <c r="N18" t="s">
        <v>12</v>
      </c>
      <c r="O18" t="s">
        <v>13</v>
      </c>
    </row>
    <row r="19" spans="1:17" ht="23.25" customHeight="1" x14ac:dyDescent="0.35">
      <c r="B19" s="33" t="s">
        <v>32</v>
      </c>
      <c r="C19" s="24">
        <f>IF(C10&lt;0,0,ROUNDUP(C9/G6,0))</f>
        <v>16</v>
      </c>
      <c r="M19" t="s">
        <v>14</v>
      </c>
      <c r="N19">
        <v>7</v>
      </c>
      <c r="O19">
        <v>5.25</v>
      </c>
    </row>
    <row r="20" spans="1:17" x14ac:dyDescent="0.25">
      <c r="B20" s="4" t="s">
        <v>33</v>
      </c>
      <c r="C20" s="19">
        <f>IF(C10&lt;0,0,ROUNDUP(C4/G5,0))</f>
        <v>1</v>
      </c>
      <c r="M20" t="s">
        <v>15</v>
      </c>
      <c r="N20" s="3">
        <v>4</v>
      </c>
      <c r="O20">
        <v>3</v>
      </c>
    </row>
    <row r="21" spans="1:17" x14ac:dyDescent="0.25">
      <c r="B21" s="4"/>
      <c r="C21" s="19" t="str">
        <f>IF(C10&lt;0,0,CONCATENATE("(",ROUNDUP(C4/G5,2),")"))</f>
        <v>(1)</v>
      </c>
      <c r="E21" s="39" t="str">
        <f>IF(E11&gt;350,"Wir empfehlen die Platten zu kleben, da die max. Putzdübellänge überschritten ist!"," ")</f>
        <v xml:space="preserve"> </v>
      </c>
      <c r="F21" s="39"/>
      <c r="G21" s="39"/>
      <c r="H21" s="39"/>
      <c r="I21" s="39"/>
      <c r="J21" s="39"/>
    </row>
    <row r="22" spans="1:17" x14ac:dyDescent="0.25">
      <c r="C22" s="13"/>
    </row>
    <row r="23" spans="1:17" ht="15" customHeight="1" x14ac:dyDescent="0.25">
      <c r="E23" s="5" t="s">
        <v>46</v>
      </c>
      <c r="F23" s="5"/>
      <c r="G23" s="5"/>
    </row>
    <row r="24" spans="1:17" hidden="1" x14ac:dyDescent="0.25"/>
    <row r="25" spans="1:17" hidden="1" x14ac:dyDescent="0.25">
      <c r="A25" t="s">
        <v>8</v>
      </c>
      <c r="B25" t="s">
        <v>6</v>
      </c>
      <c r="C25" t="s">
        <v>5</v>
      </c>
      <c r="G25" t="s">
        <v>7</v>
      </c>
      <c r="K25" t="s">
        <v>16</v>
      </c>
    </row>
    <row r="26" spans="1:17" hidden="1" x14ac:dyDescent="0.25">
      <c r="A26" t="s">
        <v>0</v>
      </c>
      <c r="B26" t="s">
        <v>5</v>
      </c>
      <c r="C26" s="2" t="s">
        <v>2</v>
      </c>
      <c r="D26" s="2" t="s">
        <v>3</v>
      </c>
      <c r="E26" s="2" t="s">
        <v>4</v>
      </c>
      <c r="G26" t="s">
        <v>2</v>
      </c>
      <c r="H26" t="s">
        <v>3</v>
      </c>
      <c r="I26" t="s">
        <v>4</v>
      </c>
      <c r="J26">
        <v>100</v>
      </c>
      <c r="K26">
        <f>E11/100</f>
        <v>1.4</v>
      </c>
      <c r="L26">
        <f>INT(K26)</f>
        <v>1</v>
      </c>
      <c r="M26" t="s">
        <v>1</v>
      </c>
    </row>
    <row r="27" spans="1:17" hidden="1" x14ac:dyDescent="0.25">
      <c r="A27">
        <v>1</v>
      </c>
      <c r="B27">
        <f t="shared" ref="B27:B66" si="0">SUM(C27:E27)</f>
        <v>1</v>
      </c>
      <c r="C27" s="2">
        <f>SUM(O$27:O27)</f>
        <v>1</v>
      </c>
      <c r="D27" s="2">
        <f>SUM(P$27:P27)</f>
        <v>0</v>
      </c>
      <c r="E27" s="2">
        <f>SUM(Q$27:Q27)</f>
        <v>0</v>
      </c>
      <c r="G27">
        <f>G$5</f>
        <v>1.25</v>
      </c>
      <c r="H27">
        <f t="shared" ref="H27:H56" si="1">IF(($C$4-G27)&gt;G$5,G$5,($C$4-G27))</f>
        <v>0</v>
      </c>
      <c r="I27">
        <f t="shared" ref="I27:I56" si="2">IF(($C$4-(G27+H27))&gt;0,($C$4-(G27+H27)),0)</f>
        <v>0</v>
      </c>
      <c r="L27">
        <f>MOD(E11,100)</f>
        <v>40</v>
      </c>
      <c r="M27">
        <f t="shared" ref="M27:M56" si="3">IF(I27&gt;0,(G$5-I27),(G$5-H27))</f>
        <v>1.25</v>
      </c>
      <c r="O27">
        <f t="shared" ref="O27:O56" si="4">IF((G27&lt;G$5),0,1)</f>
        <v>1</v>
      </c>
      <c r="P27">
        <f t="shared" ref="P27:P56" si="5">IF(H27&lt;=G$5,IF(H27&gt;0,1,0),0)</f>
        <v>0</v>
      </c>
      <c r="Q27">
        <f t="shared" ref="Q27:Q45" si="6">IF(I27&lt;=G$5,IF(I27=0,0,1),0)</f>
        <v>0</v>
      </c>
    </row>
    <row r="28" spans="1:17" hidden="1" x14ac:dyDescent="0.25">
      <c r="A28">
        <v>2</v>
      </c>
      <c r="B28">
        <f t="shared" si="0"/>
        <v>2</v>
      </c>
      <c r="C28" s="2">
        <f>SUM(O$27:O28)</f>
        <v>2</v>
      </c>
      <c r="D28" s="2">
        <f>SUM(P$27:P28)</f>
        <v>0</v>
      </c>
      <c r="E28" s="2">
        <f>SUM(Q$27:Q28)</f>
        <v>0</v>
      </c>
      <c r="G28">
        <f>IF(M27&lt;0.15,G$5,M27)</f>
        <v>1.25</v>
      </c>
      <c r="H28">
        <f t="shared" si="1"/>
        <v>0</v>
      </c>
      <c r="I28">
        <f t="shared" si="2"/>
        <v>0</v>
      </c>
      <c r="L28">
        <f>ROUND(K26,0)</f>
        <v>1</v>
      </c>
      <c r="M28">
        <f t="shared" si="3"/>
        <v>1.25</v>
      </c>
      <c r="O28">
        <f t="shared" si="4"/>
        <v>1</v>
      </c>
      <c r="P28">
        <f t="shared" si="5"/>
        <v>0</v>
      </c>
      <c r="Q28">
        <f t="shared" si="6"/>
        <v>0</v>
      </c>
    </row>
    <row r="29" spans="1:17" hidden="1" x14ac:dyDescent="0.25">
      <c r="A29">
        <v>3</v>
      </c>
      <c r="B29">
        <f t="shared" si="0"/>
        <v>3</v>
      </c>
      <c r="C29" s="2">
        <f>SUM(O$27:O29)</f>
        <v>3</v>
      </c>
      <c r="D29" s="2">
        <f>SUM(P$27:P29)</f>
        <v>0</v>
      </c>
      <c r="E29" s="2">
        <f>SUM(Q$27:Q29)</f>
        <v>0</v>
      </c>
      <c r="G29">
        <f t="shared" ref="G29:G56" si="7">IF(M28&lt;0.15,G$5,M28)</f>
        <v>1.25</v>
      </c>
      <c r="H29">
        <f t="shared" si="1"/>
        <v>0</v>
      </c>
      <c r="I29">
        <f t="shared" si="2"/>
        <v>0</v>
      </c>
      <c r="J29">
        <v>60</v>
      </c>
      <c r="K29">
        <f>E11/60</f>
        <v>2.3333333333333335</v>
      </c>
      <c r="L29">
        <f>INT(K29)</f>
        <v>2</v>
      </c>
      <c r="M29">
        <f t="shared" si="3"/>
        <v>1.25</v>
      </c>
      <c r="O29">
        <f t="shared" si="4"/>
        <v>1</v>
      </c>
      <c r="P29">
        <f t="shared" si="5"/>
        <v>0</v>
      </c>
      <c r="Q29">
        <f t="shared" si="6"/>
        <v>0</v>
      </c>
    </row>
    <row r="30" spans="1:17" hidden="1" x14ac:dyDescent="0.25">
      <c r="A30">
        <v>4</v>
      </c>
      <c r="B30">
        <f t="shared" si="0"/>
        <v>4</v>
      </c>
      <c r="C30" s="2">
        <f>SUM(O$27:O30)</f>
        <v>4</v>
      </c>
      <c r="D30" s="2">
        <f>SUM(P$27:P30)</f>
        <v>0</v>
      </c>
      <c r="E30" s="2">
        <f>SUM(Q$27:Q30)</f>
        <v>0</v>
      </c>
      <c r="G30">
        <f t="shared" si="7"/>
        <v>1.25</v>
      </c>
      <c r="H30">
        <f t="shared" si="1"/>
        <v>0</v>
      </c>
      <c r="I30">
        <f t="shared" si="2"/>
        <v>0</v>
      </c>
      <c r="L30">
        <f>MOD(E11,60)</f>
        <v>20</v>
      </c>
      <c r="M30">
        <f t="shared" si="3"/>
        <v>1.25</v>
      </c>
      <c r="O30">
        <f t="shared" si="4"/>
        <v>1</v>
      </c>
      <c r="P30">
        <f t="shared" si="5"/>
        <v>0</v>
      </c>
      <c r="Q30">
        <f t="shared" si="6"/>
        <v>0</v>
      </c>
    </row>
    <row r="31" spans="1:17" hidden="1" x14ac:dyDescent="0.25">
      <c r="A31">
        <v>5</v>
      </c>
      <c r="B31">
        <f t="shared" si="0"/>
        <v>5</v>
      </c>
      <c r="C31" s="2">
        <f>SUM(O$27:O31)</f>
        <v>5</v>
      </c>
      <c r="D31" s="2">
        <f>SUM(P$27:P31)</f>
        <v>0</v>
      </c>
      <c r="E31" s="2">
        <f>SUM(Q$27:Q31)</f>
        <v>0</v>
      </c>
      <c r="G31">
        <f t="shared" si="7"/>
        <v>1.25</v>
      </c>
      <c r="H31">
        <f t="shared" si="1"/>
        <v>0</v>
      </c>
      <c r="I31">
        <f t="shared" si="2"/>
        <v>0</v>
      </c>
      <c r="L31">
        <f>ROUND(K29,0)</f>
        <v>2</v>
      </c>
      <c r="M31">
        <f t="shared" si="3"/>
        <v>1.25</v>
      </c>
      <c r="O31">
        <f t="shared" si="4"/>
        <v>1</v>
      </c>
      <c r="P31">
        <f t="shared" si="5"/>
        <v>0</v>
      </c>
      <c r="Q31">
        <f t="shared" si="6"/>
        <v>0</v>
      </c>
    </row>
    <row r="32" spans="1:17" hidden="1" x14ac:dyDescent="0.25">
      <c r="A32">
        <v>6</v>
      </c>
      <c r="B32">
        <f t="shared" si="0"/>
        <v>6</v>
      </c>
      <c r="C32" s="2">
        <f>SUM(O$27:O32)</f>
        <v>6</v>
      </c>
      <c r="D32" s="2">
        <f>SUM(P$27:P32)</f>
        <v>0</v>
      </c>
      <c r="E32" s="2">
        <f>SUM(Q$27:Q32)</f>
        <v>0</v>
      </c>
      <c r="G32">
        <f t="shared" si="7"/>
        <v>1.25</v>
      </c>
      <c r="H32">
        <f t="shared" si="1"/>
        <v>0</v>
      </c>
      <c r="I32">
        <f t="shared" si="2"/>
        <v>0</v>
      </c>
      <c r="M32">
        <f t="shared" si="3"/>
        <v>1.25</v>
      </c>
      <c r="O32">
        <f t="shared" si="4"/>
        <v>1</v>
      </c>
      <c r="P32">
        <f t="shared" si="5"/>
        <v>0</v>
      </c>
      <c r="Q32">
        <f t="shared" si="6"/>
        <v>0</v>
      </c>
    </row>
    <row r="33" spans="1:17" hidden="1" x14ac:dyDescent="0.25">
      <c r="A33">
        <v>7</v>
      </c>
      <c r="B33">
        <f t="shared" si="0"/>
        <v>7</v>
      </c>
      <c r="C33" s="2">
        <f>SUM(O$27:O33)</f>
        <v>7</v>
      </c>
      <c r="D33" s="2">
        <f>SUM(P$27:P33)</f>
        <v>0</v>
      </c>
      <c r="E33" s="2">
        <f>SUM(Q$27:Q33)</f>
        <v>0</v>
      </c>
      <c r="G33">
        <f t="shared" si="7"/>
        <v>1.25</v>
      </c>
      <c r="H33">
        <f t="shared" si="1"/>
        <v>0</v>
      </c>
      <c r="I33">
        <f t="shared" si="2"/>
        <v>0</v>
      </c>
      <c r="K33" t="s">
        <v>17</v>
      </c>
      <c r="M33">
        <f t="shared" si="3"/>
        <v>1.25</v>
      </c>
      <c r="O33">
        <f t="shared" si="4"/>
        <v>1</v>
      </c>
      <c r="P33">
        <f t="shared" si="5"/>
        <v>0</v>
      </c>
      <c r="Q33">
        <f t="shared" si="6"/>
        <v>0</v>
      </c>
    </row>
    <row r="34" spans="1:17" hidden="1" x14ac:dyDescent="0.25">
      <c r="A34">
        <v>8</v>
      </c>
      <c r="B34">
        <f t="shared" si="0"/>
        <v>8</v>
      </c>
      <c r="C34" s="2">
        <f>SUM(O$27:O34)</f>
        <v>8</v>
      </c>
      <c r="D34" s="2">
        <f>SUM(P$27:P34)</f>
        <v>0</v>
      </c>
      <c r="E34" s="2">
        <f>SUM(Q$27:Q34)</f>
        <v>0</v>
      </c>
      <c r="G34">
        <f t="shared" si="7"/>
        <v>1.25</v>
      </c>
      <c r="H34">
        <f t="shared" si="1"/>
        <v>0</v>
      </c>
      <c r="I34">
        <f t="shared" si="2"/>
        <v>0</v>
      </c>
      <c r="J34">
        <v>100</v>
      </c>
      <c r="L34">
        <f>IF(E11&lt;=120,IF(E11&gt;100,0,IF(L26=1,L26,IF(L27=0,L26,IF(L27&lt;61,L26,L26+1)))),IF(L27&lt;61,L26,L26+1))</f>
        <v>1</v>
      </c>
      <c r="M34">
        <f t="shared" si="3"/>
        <v>1.25</v>
      </c>
      <c r="O34">
        <f t="shared" si="4"/>
        <v>1</v>
      </c>
      <c r="P34">
        <f t="shared" si="5"/>
        <v>0</v>
      </c>
      <c r="Q34">
        <f t="shared" si="6"/>
        <v>0</v>
      </c>
    </row>
    <row r="35" spans="1:17" hidden="1" x14ac:dyDescent="0.25">
      <c r="A35">
        <v>9</v>
      </c>
      <c r="B35">
        <f t="shared" si="0"/>
        <v>9</v>
      </c>
      <c r="C35" s="2">
        <f>SUM(O$27:O35)</f>
        <v>9</v>
      </c>
      <c r="D35" s="2">
        <f>SUM(P$27:P35)</f>
        <v>0</v>
      </c>
      <c r="E35" s="2">
        <f>SUM(Q$27:Q35)</f>
        <v>0</v>
      </c>
      <c r="G35">
        <f t="shared" si="7"/>
        <v>1.25</v>
      </c>
      <c r="H35">
        <f t="shared" si="1"/>
        <v>0</v>
      </c>
      <c r="I35">
        <f t="shared" si="2"/>
        <v>0</v>
      </c>
      <c r="J35">
        <v>60</v>
      </c>
      <c r="L35">
        <f>IF(L27=0,IF(E11&lt;=120,IF(L26=1,0,IF(L27&lt;=60,IF(E11=0,0,1),0))),IF(E11&lt;=60,1,IF(E11&gt;100,IF(E11&lt;=120,L31,IF(L27&gt;60,0,1)))))</f>
        <v>1</v>
      </c>
      <c r="M35">
        <f t="shared" si="3"/>
        <v>1.25</v>
      </c>
      <c r="O35">
        <f t="shared" si="4"/>
        <v>1</v>
      </c>
      <c r="P35">
        <f t="shared" si="5"/>
        <v>0</v>
      </c>
      <c r="Q35">
        <f t="shared" si="6"/>
        <v>0</v>
      </c>
    </row>
    <row r="36" spans="1:17" hidden="1" x14ac:dyDescent="0.25">
      <c r="A36">
        <v>10</v>
      </c>
      <c r="B36">
        <f t="shared" si="0"/>
        <v>10</v>
      </c>
      <c r="C36" s="2">
        <f>SUM(O$27:O36)</f>
        <v>10</v>
      </c>
      <c r="D36" s="2">
        <f>SUM(P$27:P36)</f>
        <v>0</v>
      </c>
      <c r="E36" s="2">
        <f>SUM(Q$27:Q36)</f>
        <v>0</v>
      </c>
      <c r="G36">
        <f t="shared" si="7"/>
        <v>1.25</v>
      </c>
      <c r="H36">
        <f t="shared" si="1"/>
        <v>0</v>
      </c>
      <c r="I36">
        <f t="shared" si="2"/>
        <v>0</v>
      </c>
      <c r="M36">
        <f t="shared" si="3"/>
        <v>1.25</v>
      </c>
      <c r="O36">
        <f t="shared" si="4"/>
        <v>1</v>
      </c>
      <c r="P36">
        <f t="shared" si="5"/>
        <v>0</v>
      </c>
      <c r="Q36">
        <f t="shared" si="6"/>
        <v>0</v>
      </c>
    </row>
    <row r="37" spans="1:17" hidden="1" x14ac:dyDescent="0.25">
      <c r="A37">
        <v>11</v>
      </c>
      <c r="B37">
        <f t="shared" si="0"/>
        <v>11</v>
      </c>
      <c r="C37" s="2">
        <f>SUM(O$27:O37)</f>
        <v>11</v>
      </c>
      <c r="D37" s="2">
        <f>SUM(P$27:P37)</f>
        <v>0</v>
      </c>
      <c r="E37" s="2">
        <f>SUM(Q$27:Q37)</f>
        <v>0</v>
      </c>
      <c r="G37">
        <f t="shared" si="7"/>
        <v>1.25</v>
      </c>
      <c r="H37">
        <f t="shared" si="1"/>
        <v>0</v>
      </c>
      <c r="I37">
        <f t="shared" si="2"/>
        <v>0</v>
      </c>
      <c r="M37">
        <f t="shared" si="3"/>
        <v>1.25</v>
      </c>
      <c r="O37">
        <f t="shared" si="4"/>
        <v>1</v>
      </c>
      <c r="P37">
        <f t="shared" si="5"/>
        <v>0</v>
      </c>
      <c r="Q37">
        <f t="shared" si="6"/>
        <v>0</v>
      </c>
    </row>
    <row r="38" spans="1:17" hidden="1" x14ac:dyDescent="0.25">
      <c r="A38">
        <v>12</v>
      </c>
      <c r="B38">
        <f t="shared" si="0"/>
        <v>12</v>
      </c>
      <c r="C38" s="2">
        <f>SUM(O$27:O38)</f>
        <v>12</v>
      </c>
      <c r="D38" s="2">
        <f>SUM(P$27:P38)</f>
        <v>0</v>
      </c>
      <c r="E38" s="2">
        <f>SUM(Q$27:Q38)</f>
        <v>0</v>
      </c>
      <c r="G38">
        <f t="shared" si="7"/>
        <v>1.25</v>
      </c>
      <c r="H38">
        <f t="shared" si="1"/>
        <v>0</v>
      </c>
      <c r="I38">
        <f t="shared" si="2"/>
        <v>0</v>
      </c>
      <c r="M38">
        <f t="shared" si="3"/>
        <v>1.25</v>
      </c>
      <c r="O38">
        <f t="shared" si="4"/>
        <v>1</v>
      </c>
      <c r="P38">
        <f t="shared" si="5"/>
        <v>0</v>
      </c>
      <c r="Q38">
        <f t="shared" si="6"/>
        <v>0</v>
      </c>
    </row>
    <row r="39" spans="1:17" hidden="1" x14ac:dyDescent="0.25">
      <c r="A39">
        <v>13</v>
      </c>
      <c r="B39">
        <f t="shared" si="0"/>
        <v>13</v>
      </c>
      <c r="C39" s="2">
        <f>SUM(O$27:O39)</f>
        <v>13</v>
      </c>
      <c r="D39" s="2">
        <f>SUM(P$27:P39)</f>
        <v>0</v>
      </c>
      <c r="E39" s="2">
        <f>SUM(Q$27:Q39)</f>
        <v>0</v>
      </c>
      <c r="G39">
        <f t="shared" si="7"/>
        <v>1.25</v>
      </c>
      <c r="H39">
        <f t="shared" si="1"/>
        <v>0</v>
      </c>
      <c r="I39">
        <f t="shared" si="2"/>
        <v>0</v>
      </c>
      <c r="M39">
        <f t="shared" si="3"/>
        <v>1.25</v>
      </c>
      <c r="O39">
        <f t="shared" si="4"/>
        <v>1</v>
      </c>
      <c r="P39">
        <f t="shared" si="5"/>
        <v>0</v>
      </c>
      <c r="Q39">
        <f t="shared" si="6"/>
        <v>0</v>
      </c>
    </row>
    <row r="40" spans="1:17" hidden="1" x14ac:dyDescent="0.25">
      <c r="A40">
        <v>14</v>
      </c>
      <c r="B40">
        <f t="shared" si="0"/>
        <v>14</v>
      </c>
      <c r="C40" s="2">
        <f>SUM(O$27:O40)</f>
        <v>14</v>
      </c>
      <c r="D40" s="2">
        <f>SUM(P$27:P40)</f>
        <v>0</v>
      </c>
      <c r="E40" s="2">
        <f>SUM(Q$27:Q40)</f>
        <v>0</v>
      </c>
      <c r="G40">
        <f t="shared" si="7"/>
        <v>1.25</v>
      </c>
      <c r="H40">
        <f t="shared" si="1"/>
        <v>0</v>
      </c>
      <c r="I40">
        <f t="shared" si="2"/>
        <v>0</v>
      </c>
      <c r="M40">
        <f t="shared" si="3"/>
        <v>1.25</v>
      </c>
      <c r="O40">
        <f t="shared" si="4"/>
        <v>1</v>
      </c>
      <c r="P40">
        <f t="shared" si="5"/>
        <v>0</v>
      </c>
      <c r="Q40">
        <f t="shared" si="6"/>
        <v>0</v>
      </c>
    </row>
    <row r="41" spans="1:17" hidden="1" x14ac:dyDescent="0.25">
      <c r="A41">
        <v>15</v>
      </c>
      <c r="B41">
        <f t="shared" si="0"/>
        <v>15</v>
      </c>
      <c r="C41" s="2">
        <f>SUM(O$27:O41)</f>
        <v>15</v>
      </c>
      <c r="D41" s="2">
        <f>SUM(P$27:P41)</f>
        <v>0</v>
      </c>
      <c r="E41" s="2">
        <f>SUM(Q$27:Q41)</f>
        <v>0</v>
      </c>
      <c r="G41">
        <f t="shared" si="7"/>
        <v>1.25</v>
      </c>
      <c r="H41">
        <f t="shared" si="1"/>
        <v>0</v>
      </c>
      <c r="I41">
        <f t="shared" si="2"/>
        <v>0</v>
      </c>
      <c r="M41">
        <f t="shared" si="3"/>
        <v>1.25</v>
      </c>
      <c r="O41">
        <f t="shared" si="4"/>
        <v>1</v>
      </c>
      <c r="P41">
        <f t="shared" si="5"/>
        <v>0</v>
      </c>
      <c r="Q41">
        <f t="shared" si="6"/>
        <v>0</v>
      </c>
    </row>
    <row r="42" spans="1:17" hidden="1" x14ac:dyDescent="0.25">
      <c r="A42">
        <v>16</v>
      </c>
      <c r="B42">
        <f t="shared" si="0"/>
        <v>16</v>
      </c>
      <c r="C42" s="2">
        <f>SUM(O$27:O42)</f>
        <v>16</v>
      </c>
      <c r="D42" s="2">
        <f>SUM(P$27:P42)</f>
        <v>0</v>
      </c>
      <c r="E42" s="2">
        <f>SUM(Q$27:Q42)</f>
        <v>0</v>
      </c>
      <c r="G42">
        <f t="shared" si="7"/>
        <v>1.25</v>
      </c>
      <c r="H42">
        <f t="shared" si="1"/>
        <v>0</v>
      </c>
      <c r="I42">
        <f t="shared" si="2"/>
        <v>0</v>
      </c>
      <c r="M42">
        <f t="shared" si="3"/>
        <v>1.25</v>
      </c>
      <c r="O42">
        <f t="shared" si="4"/>
        <v>1</v>
      </c>
      <c r="P42">
        <f t="shared" si="5"/>
        <v>0</v>
      </c>
      <c r="Q42">
        <f t="shared" si="6"/>
        <v>0</v>
      </c>
    </row>
    <row r="43" spans="1:17" hidden="1" x14ac:dyDescent="0.25">
      <c r="A43">
        <v>17</v>
      </c>
      <c r="B43">
        <f t="shared" si="0"/>
        <v>17</v>
      </c>
      <c r="C43" s="2">
        <f>SUM(O$27:O43)</f>
        <v>17</v>
      </c>
      <c r="D43" s="2">
        <f>SUM(P$27:P43)</f>
        <v>0</v>
      </c>
      <c r="E43" s="2">
        <f>SUM(Q$27:Q43)</f>
        <v>0</v>
      </c>
      <c r="G43">
        <f t="shared" si="7"/>
        <v>1.25</v>
      </c>
      <c r="H43">
        <f t="shared" si="1"/>
        <v>0</v>
      </c>
      <c r="I43">
        <f t="shared" si="2"/>
        <v>0</v>
      </c>
      <c r="M43">
        <f t="shared" si="3"/>
        <v>1.25</v>
      </c>
      <c r="O43">
        <f t="shared" si="4"/>
        <v>1</v>
      </c>
      <c r="P43">
        <f t="shared" si="5"/>
        <v>0</v>
      </c>
      <c r="Q43">
        <f t="shared" si="6"/>
        <v>0</v>
      </c>
    </row>
    <row r="44" spans="1:17" hidden="1" x14ac:dyDescent="0.25">
      <c r="A44">
        <v>18</v>
      </c>
      <c r="B44">
        <f t="shared" si="0"/>
        <v>18</v>
      </c>
      <c r="C44" s="2">
        <f>SUM(O$27:O44)</f>
        <v>18</v>
      </c>
      <c r="D44" s="2">
        <f>SUM(P$27:P44)</f>
        <v>0</v>
      </c>
      <c r="E44" s="2">
        <f>SUM(Q$27:Q44)</f>
        <v>0</v>
      </c>
      <c r="G44">
        <f t="shared" si="7"/>
        <v>1.25</v>
      </c>
      <c r="H44">
        <f t="shared" si="1"/>
        <v>0</v>
      </c>
      <c r="I44">
        <f t="shared" si="2"/>
        <v>0</v>
      </c>
      <c r="M44">
        <f t="shared" si="3"/>
        <v>1.25</v>
      </c>
      <c r="O44">
        <f t="shared" si="4"/>
        <v>1</v>
      </c>
      <c r="P44">
        <f t="shared" si="5"/>
        <v>0</v>
      </c>
      <c r="Q44">
        <f t="shared" si="6"/>
        <v>0</v>
      </c>
    </row>
    <row r="45" spans="1:17" hidden="1" x14ac:dyDescent="0.25">
      <c r="A45">
        <v>19</v>
      </c>
      <c r="B45">
        <f t="shared" si="0"/>
        <v>19</v>
      </c>
      <c r="C45" s="2">
        <f>SUM(O$27:O45)</f>
        <v>19</v>
      </c>
      <c r="D45" s="2">
        <f>SUM(P$27:P45)</f>
        <v>0</v>
      </c>
      <c r="E45" s="2">
        <f>SUM(Q$27:Q45)</f>
        <v>0</v>
      </c>
      <c r="G45">
        <f t="shared" si="7"/>
        <v>1.25</v>
      </c>
      <c r="H45">
        <f t="shared" si="1"/>
        <v>0</v>
      </c>
      <c r="I45">
        <f t="shared" si="2"/>
        <v>0</v>
      </c>
      <c r="M45">
        <f t="shared" si="3"/>
        <v>1.25</v>
      </c>
      <c r="O45">
        <f t="shared" si="4"/>
        <v>1</v>
      </c>
      <c r="P45">
        <f t="shared" si="5"/>
        <v>0</v>
      </c>
      <c r="Q45">
        <f t="shared" si="6"/>
        <v>0</v>
      </c>
    </row>
    <row r="46" spans="1:17" hidden="1" x14ac:dyDescent="0.25">
      <c r="A46">
        <v>20</v>
      </c>
      <c r="B46">
        <f t="shared" si="0"/>
        <v>20</v>
      </c>
      <c r="C46" s="2">
        <f>SUM(O$27:O46)</f>
        <v>20</v>
      </c>
      <c r="D46" s="2">
        <f>SUM(P$27:P46)</f>
        <v>0</v>
      </c>
      <c r="E46" s="2">
        <f>SUM(Q$27:Q46)</f>
        <v>0</v>
      </c>
      <c r="G46">
        <f t="shared" si="7"/>
        <v>1.25</v>
      </c>
      <c r="H46">
        <f t="shared" si="1"/>
        <v>0</v>
      </c>
      <c r="I46">
        <f t="shared" si="2"/>
        <v>0</v>
      </c>
      <c r="M46">
        <f t="shared" si="3"/>
        <v>1.25</v>
      </c>
      <c r="O46">
        <f t="shared" si="4"/>
        <v>1</v>
      </c>
      <c r="P46">
        <f t="shared" si="5"/>
        <v>0</v>
      </c>
      <c r="Q46">
        <f t="shared" ref="Q46:Q56" si="8">IF(I46&lt;=G$5,IF(I46=0,0,1),0)</f>
        <v>0</v>
      </c>
    </row>
    <row r="47" spans="1:17" hidden="1" x14ac:dyDescent="0.25">
      <c r="A47">
        <v>21</v>
      </c>
      <c r="B47">
        <f t="shared" si="0"/>
        <v>21</v>
      </c>
      <c r="C47" s="2">
        <f>SUM(O$27:O47)</f>
        <v>21</v>
      </c>
      <c r="D47" s="2">
        <f>SUM(P$27:P47)</f>
        <v>0</v>
      </c>
      <c r="E47" s="2">
        <f>SUM(Q$27:Q47)</f>
        <v>0</v>
      </c>
      <c r="G47">
        <f t="shared" si="7"/>
        <v>1.25</v>
      </c>
      <c r="H47">
        <f t="shared" si="1"/>
        <v>0</v>
      </c>
      <c r="I47">
        <f t="shared" si="2"/>
        <v>0</v>
      </c>
      <c r="M47">
        <f t="shared" si="3"/>
        <v>1.25</v>
      </c>
      <c r="O47">
        <f t="shared" si="4"/>
        <v>1</v>
      </c>
      <c r="P47">
        <f t="shared" si="5"/>
        <v>0</v>
      </c>
      <c r="Q47">
        <f t="shared" si="8"/>
        <v>0</v>
      </c>
    </row>
    <row r="48" spans="1:17" hidden="1" x14ac:dyDescent="0.25">
      <c r="A48">
        <v>22</v>
      </c>
      <c r="B48">
        <f t="shared" si="0"/>
        <v>22</v>
      </c>
      <c r="C48" s="2">
        <f>SUM(O$27:O48)</f>
        <v>22</v>
      </c>
      <c r="D48" s="2">
        <f>SUM(P$27:P48)</f>
        <v>0</v>
      </c>
      <c r="E48" s="2">
        <f>SUM(Q$27:Q48)</f>
        <v>0</v>
      </c>
      <c r="G48">
        <f t="shared" si="7"/>
        <v>1.25</v>
      </c>
      <c r="H48">
        <f t="shared" si="1"/>
        <v>0</v>
      </c>
      <c r="I48">
        <f t="shared" si="2"/>
        <v>0</v>
      </c>
      <c r="M48">
        <f t="shared" si="3"/>
        <v>1.25</v>
      </c>
      <c r="O48">
        <f t="shared" si="4"/>
        <v>1</v>
      </c>
      <c r="P48">
        <f t="shared" si="5"/>
        <v>0</v>
      </c>
      <c r="Q48">
        <f t="shared" si="8"/>
        <v>0</v>
      </c>
    </row>
    <row r="49" spans="1:17" hidden="1" x14ac:dyDescent="0.25">
      <c r="A49">
        <v>23</v>
      </c>
      <c r="B49">
        <f t="shared" si="0"/>
        <v>23</v>
      </c>
      <c r="C49" s="2">
        <f>SUM(O$27:O49)</f>
        <v>23</v>
      </c>
      <c r="D49" s="2">
        <f>SUM(P$27:P49)</f>
        <v>0</v>
      </c>
      <c r="E49" s="2">
        <f>SUM(Q$27:Q49)</f>
        <v>0</v>
      </c>
      <c r="G49">
        <f t="shared" si="7"/>
        <v>1.25</v>
      </c>
      <c r="H49">
        <f t="shared" si="1"/>
        <v>0</v>
      </c>
      <c r="I49">
        <f t="shared" si="2"/>
        <v>0</v>
      </c>
      <c r="M49">
        <f t="shared" si="3"/>
        <v>1.25</v>
      </c>
      <c r="O49">
        <f t="shared" si="4"/>
        <v>1</v>
      </c>
      <c r="P49">
        <f t="shared" si="5"/>
        <v>0</v>
      </c>
      <c r="Q49">
        <f t="shared" si="8"/>
        <v>0</v>
      </c>
    </row>
    <row r="50" spans="1:17" hidden="1" x14ac:dyDescent="0.25">
      <c r="A50">
        <v>24</v>
      </c>
      <c r="B50">
        <f t="shared" si="0"/>
        <v>24</v>
      </c>
      <c r="C50" s="2">
        <f>SUM(O$27:O50)</f>
        <v>24</v>
      </c>
      <c r="D50" s="2">
        <f>SUM(P$27:P50)</f>
        <v>0</v>
      </c>
      <c r="E50" s="2">
        <f>SUM(Q$27:Q50)</f>
        <v>0</v>
      </c>
      <c r="G50">
        <f t="shared" si="7"/>
        <v>1.25</v>
      </c>
      <c r="H50">
        <f t="shared" si="1"/>
        <v>0</v>
      </c>
      <c r="I50">
        <f t="shared" si="2"/>
        <v>0</v>
      </c>
      <c r="M50">
        <f t="shared" si="3"/>
        <v>1.25</v>
      </c>
      <c r="O50">
        <f t="shared" si="4"/>
        <v>1</v>
      </c>
      <c r="P50">
        <f t="shared" si="5"/>
        <v>0</v>
      </c>
      <c r="Q50">
        <f t="shared" si="8"/>
        <v>0</v>
      </c>
    </row>
    <row r="51" spans="1:17" hidden="1" x14ac:dyDescent="0.25">
      <c r="A51">
        <v>25</v>
      </c>
      <c r="B51">
        <f t="shared" si="0"/>
        <v>25</v>
      </c>
      <c r="C51" s="2">
        <f>SUM(O$27:O51)</f>
        <v>25</v>
      </c>
      <c r="D51" s="2">
        <f>SUM(P$27:P51)</f>
        <v>0</v>
      </c>
      <c r="E51" s="2">
        <f>SUM(Q$27:Q51)</f>
        <v>0</v>
      </c>
      <c r="G51">
        <f t="shared" si="7"/>
        <v>1.25</v>
      </c>
      <c r="H51">
        <f t="shared" si="1"/>
        <v>0</v>
      </c>
      <c r="I51">
        <f t="shared" si="2"/>
        <v>0</v>
      </c>
      <c r="M51">
        <f t="shared" si="3"/>
        <v>1.25</v>
      </c>
      <c r="O51">
        <f t="shared" si="4"/>
        <v>1</v>
      </c>
      <c r="P51">
        <f t="shared" si="5"/>
        <v>0</v>
      </c>
      <c r="Q51">
        <f t="shared" si="8"/>
        <v>0</v>
      </c>
    </row>
    <row r="52" spans="1:17" hidden="1" x14ac:dyDescent="0.25">
      <c r="A52">
        <v>26</v>
      </c>
      <c r="B52">
        <f t="shared" si="0"/>
        <v>26</v>
      </c>
      <c r="C52" s="2">
        <f>SUM(O$27:O52)</f>
        <v>26</v>
      </c>
      <c r="D52" s="2">
        <f>SUM(P$27:P52)</f>
        <v>0</v>
      </c>
      <c r="E52" s="2">
        <f>SUM(Q$27:Q52)</f>
        <v>0</v>
      </c>
      <c r="G52">
        <f t="shared" si="7"/>
        <v>1.25</v>
      </c>
      <c r="H52">
        <f t="shared" si="1"/>
        <v>0</v>
      </c>
      <c r="I52">
        <f t="shared" si="2"/>
        <v>0</v>
      </c>
      <c r="M52">
        <f t="shared" si="3"/>
        <v>1.25</v>
      </c>
      <c r="O52">
        <f t="shared" si="4"/>
        <v>1</v>
      </c>
      <c r="P52">
        <f t="shared" si="5"/>
        <v>0</v>
      </c>
      <c r="Q52">
        <f t="shared" si="8"/>
        <v>0</v>
      </c>
    </row>
    <row r="53" spans="1:17" hidden="1" x14ac:dyDescent="0.25">
      <c r="A53">
        <v>27</v>
      </c>
      <c r="B53">
        <f t="shared" si="0"/>
        <v>27</v>
      </c>
      <c r="C53" s="2">
        <f>SUM(O$27:O53)</f>
        <v>27</v>
      </c>
      <c r="D53" s="2">
        <f>SUM(P$27:P53)</f>
        <v>0</v>
      </c>
      <c r="E53" s="2">
        <f>SUM(Q$27:Q53)</f>
        <v>0</v>
      </c>
      <c r="G53">
        <f t="shared" si="7"/>
        <v>1.25</v>
      </c>
      <c r="H53">
        <f t="shared" si="1"/>
        <v>0</v>
      </c>
      <c r="I53">
        <f t="shared" si="2"/>
        <v>0</v>
      </c>
      <c r="M53">
        <f t="shared" si="3"/>
        <v>1.25</v>
      </c>
      <c r="O53">
        <f t="shared" si="4"/>
        <v>1</v>
      </c>
      <c r="P53">
        <f t="shared" si="5"/>
        <v>0</v>
      </c>
      <c r="Q53">
        <f t="shared" si="8"/>
        <v>0</v>
      </c>
    </row>
    <row r="54" spans="1:17" hidden="1" x14ac:dyDescent="0.25">
      <c r="A54">
        <v>28</v>
      </c>
      <c r="B54">
        <f t="shared" si="0"/>
        <v>28</v>
      </c>
      <c r="C54" s="2">
        <f>SUM(O$27:O54)</f>
        <v>28</v>
      </c>
      <c r="D54" s="2">
        <f>SUM(P$27:P54)</f>
        <v>0</v>
      </c>
      <c r="E54" s="2">
        <f>SUM(Q$27:Q54)</f>
        <v>0</v>
      </c>
      <c r="G54">
        <f t="shared" si="7"/>
        <v>1.25</v>
      </c>
      <c r="H54">
        <f t="shared" si="1"/>
        <v>0</v>
      </c>
      <c r="I54">
        <f t="shared" si="2"/>
        <v>0</v>
      </c>
      <c r="M54">
        <f t="shared" si="3"/>
        <v>1.25</v>
      </c>
      <c r="O54">
        <f t="shared" si="4"/>
        <v>1</v>
      </c>
      <c r="P54">
        <f t="shared" si="5"/>
        <v>0</v>
      </c>
      <c r="Q54">
        <f t="shared" si="8"/>
        <v>0</v>
      </c>
    </row>
    <row r="55" spans="1:17" hidden="1" x14ac:dyDescent="0.25">
      <c r="A55">
        <v>29</v>
      </c>
      <c r="B55">
        <f t="shared" si="0"/>
        <v>29</v>
      </c>
      <c r="C55" s="2">
        <f>SUM(O$27:O55)</f>
        <v>29</v>
      </c>
      <c r="D55" s="2">
        <f>SUM(P$27:P55)</f>
        <v>0</v>
      </c>
      <c r="E55" s="2">
        <f>SUM(Q$27:Q55)</f>
        <v>0</v>
      </c>
      <c r="G55">
        <f t="shared" si="7"/>
        <v>1.25</v>
      </c>
      <c r="H55">
        <f t="shared" si="1"/>
        <v>0</v>
      </c>
      <c r="I55">
        <f t="shared" si="2"/>
        <v>0</v>
      </c>
      <c r="M55">
        <f t="shared" si="3"/>
        <v>1.25</v>
      </c>
      <c r="O55">
        <f t="shared" si="4"/>
        <v>1</v>
      </c>
      <c r="P55">
        <f t="shared" si="5"/>
        <v>0</v>
      </c>
      <c r="Q55">
        <f t="shared" si="8"/>
        <v>0</v>
      </c>
    </row>
    <row r="56" spans="1:17" hidden="1" x14ac:dyDescent="0.25">
      <c r="A56">
        <v>30</v>
      </c>
      <c r="B56">
        <f t="shared" si="0"/>
        <v>30</v>
      </c>
      <c r="C56" s="2">
        <f>SUM(O$27:O56)</f>
        <v>30</v>
      </c>
      <c r="D56" s="2">
        <f>SUM(P$27:P56)</f>
        <v>0</v>
      </c>
      <c r="E56" s="2">
        <f>SUM(Q$27:Q56)</f>
        <v>0</v>
      </c>
      <c r="G56">
        <f t="shared" si="7"/>
        <v>1.25</v>
      </c>
      <c r="H56">
        <f t="shared" si="1"/>
        <v>0</v>
      </c>
      <c r="I56">
        <f t="shared" si="2"/>
        <v>0</v>
      </c>
      <c r="M56">
        <f t="shared" si="3"/>
        <v>1.25</v>
      </c>
      <c r="O56">
        <f t="shared" si="4"/>
        <v>1</v>
      </c>
      <c r="P56">
        <f t="shared" si="5"/>
        <v>0</v>
      </c>
      <c r="Q56">
        <f t="shared" si="8"/>
        <v>0</v>
      </c>
    </row>
    <row r="57" spans="1:17" hidden="1" x14ac:dyDescent="0.25">
      <c r="A57">
        <v>31</v>
      </c>
      <c r="B57">
        <f t="shared" si="0"/>
        <v>31</v>
      </c>
      <c r="C57" s="2">
        <f>SUM(O$27:O57)</f>
        <v>31</v>
      </c>
      <c r="D57" s="2">
        <f>SUM(P$27:P57)</f>
        <v>0</v>
      </c>
      <c r="E57" s="2">
        <f>SUM(Q$27:Q57)</f>
        <v>0</v>
      </c>
      <c r="G57">
        <f t="shared" ref="G57:G66" si="9">IF(M56&lt;0.15,G$5,M56)</f>
        <v>1.25</v>
      </c>
      <c r="H57">
        <f t="shared" ref="H57:H66" si="10">IF(($C$4-G57)&gt;G$5,G$5,($C$4-G57))</f>
        <v>0</v>
      </c>
      <c r="I57">
        <f t="shared" ref="I57:I66" si="11">IF(($C$4-(G57+H57))&gt;0,($C$4-(G57+H57)),0)</f>
        <v>0</v>
      </c>
      <c r="M57">
        <f t="shared" ref="M57:M66" si="12">IF(I57&gt;0,(G$5-I57),(G$5-H57))</f>
        <v>1.25</v>
      </c>
      <c r="O57">
        <f t="shared" ref="O57:O66" si="13">IF((G57&lt;G$5),0,1)</f>
        <v>1</v>
      </c>
      <c r="P57">
        <f t="shared" ref="P57:P66" si="14">IF(H57&lt;=G$5,IF(H57&gt;0,1,0),0)</f>
        <v>0</v>
      </c>
      <c r="Q57">
        <f t="shared" ref="Q57:Q66" si="15">IF(I57&lt;=G$5,IF(I57=0,0,1),0)</f>
        <v>0</v>
      </c>
    </row>
    <row r="58" spans="1:17" hidden="1" x14ac:dyDescent="0.25">
      <c r="A58">
        <v>32</v>
      </c>
      <c r="B58">
        <f t="shared" si="0"/>
        <v>32</v>
      </c>
      <c r="C58" s="2">
        <f>SUM(O$27:O58)</f>
        <v>32</v>
      </c>
      <c r="D58" s="2">
        <f>SUM(P$27:P58)</f>
        <v>0</v>
      </c>
      <c r="E58" s="2">
        <f>SUM(Q$27:Q58)</f>
        <v>0</v>
      </c>
      <c r="G58">
        <f t="shared" si="9"/>
        <v>1.25</v>
      </c>
      <c r="H58">
        <f t="shared" si="10"/>
        <v>0</v>
      </c>
      <c r="I58">
        <f t="shared" si="11"/>
        <v>0</v>
      </c>
      <c r="M58">
        <f t="shared" si="12"/>
        <v>1.25</v>
      </c>
      <c r="O58">
        <f t="shared" si="13"/>
        <v>1</v>
      </c>
      <c r="P58">
        <f t="shared" si="14"/>
        <v>0</v>
      </c>
      <c r="Q58">
        <f t="shared" si="15"/>
        <v>0</v>
      </c>
    </row>
    <row r="59" spans="1:17" hidden="1" x14ac:dyDescent="0.25">
      <c r="A59">
        <v>33</v>
      </c>
      <c r="B59">
        <f t="shared" si="0"/>
        <v>33</v>
      </c>
      <c r="C59" s="2">
        <f>SUM(O$27:O59)</f>
        <v>33</v>
      </c>
      <c r="D59" s="2">
        <f>SUM(P$27:P59)</f>
        <v>0</v>
      </c>
      <c r="E59" s="2">
        <f>SUM(Q$27:Q59)</f>
        <v>0</v>
      </c>
      <c r="G59">
        <f t="shared" si="9"/>
        <v>1.25</v>
      </c>
      <c r="H59">
        <f t="shared" si="10"/>
        <v>0</v>
      </c>
      <c r="I59">
        <f t="shared" si="11"/>
        <v>0</v>
      </c>
      <c r="M59">
        <f t="shared" si="12"/>
        <v>1.25</v>
      </c>
      <c r="O59">
        <f t="shared" si="13"/>
        <v>1</v>
      </c>
      <c r="P59">
        <f t="shared" si="14"/>
        <v>0</v>
      </c>
      <c r="Q59">
        <f t="shared" si="15"/>
        <v>0</v>
      </c>
    </row>
    <row r="60" spans="1:17" hidden="1" x14ac:dyDescent="0.25">
      <c r="A60">
        <v>34</v>
      </c>
      <c r="B60">
        <f t="shared" si="0"/>
        <v>34</v>
      </c>
      <c r="C60" s="2">
        <f>SUM(O$27:O60)</f>
        <v>34</v>
      </c>
      <c r="D60" s="2">
        <f>SUM(P$27:P60)</f>
        <v>0</v>
      </c>
      <c r="E60" s="2">
        <f>SUM(Q$27:Q60)</f>
        <v>0</v>
      </c>
      <c r="G60">
        <f t="shared" si="9"/>
        <v>1.25</v>
      </c>
      <c r="H60">
        <f t="shared" si="10"/>
        <v>0</v>
      </c>
      <c r="I60">
        <f t="shared" si="11"/>
        <v>0</v>
      </c>
      <c r="M60">
        <f t="shared" si="12"/>
        <v>1.25</v>
      </c>
      <c r="O60">
        <f t="shared" si="13"/>
        <v>1</v>
      </c>
      <c r="P60">
        <f t="shared" si="14"/>
        <v>0</v>
      </c>
      <c r="Q60">
        <f t="shared" si="15"/>
        <v>0</v>
      </c>
    </row>
    <row r="61" spans="1:17" hidden="1" x14ac:dyDescent="0.25">
      <c r="A61">
        <v>35</v>
      </c>
      <c r="B61">
        <f t="shared" si="0"/>
        <v>35</v>
      </c>
      <c r="C61" s="2">
        <f>SUM(O$27:O61)</f>
        <v>35</v>
      </c>
      <c r="D61" s="2">
        <f>SUM(P$27:P61)</f>
        <v>0</v>
      </c>
      <c r="E61" s="2">
        <f>SUM(Q$27:Q61)</f>
        <v>0</v>
      </c>
      <c r="G61">
        <f t="shared" si="9"/>
        <v>1.25</v>
      </c>
      <c r="H61">
        <f t="shared" si="10"/>
        <v>0</v>
      </c>
      <c r="I61">
        <f t="shared" si="11"/>
        <v>0</v>
      </c>
      <c r="M61">
        <f t="shared" si="12"/>
        <v>1.25</v>
      </c>
      <c r="O61">
        <f t="shared" si="13"/>
        <v>1</v>
      </c>
      <c r="P61">
        <f t="shared" si="14"/>
        <v>0</v>
      </c>
      <c r="Q61">
        <f t="shared" si="15"/>
        <v>0</v>
      </c>
    </row>
    <row r="62" spans="1:17" hidden="1" x14ac:dyDescent="0.25">
      <c r="A62">
        <v>36</v>
      </c>
      <c r="B62">
        <f t="shared" si="0"/>
        <v>36</v>
      </c>
      <c r="C62" s="2">
        <f>SUM(O$27:O62)</f>
        <v>36</v>
      </c>
      <c r="D62" s="2">
        <f>SUM(P$27:P62)</f>
        <v>0</v>
      </c>
      <c r="E62" s="2">
        <f>SUM(Q$27:Q62)</f>
        <v>0</v>
      </c>
      <c r="G62">
        <f t="shared" si="9"/>
        <v>1.25</v>
      </c>
      <c r="H62">
        <f t="shared" si="10"/>
        <v>0</v>
      </c>
      <c r="I62">
        <f t="shared" si="11"/>
        <v>0</v>
      </c>
      <c r="M62">
        <f t="shared" si="12"/>
        <v>1.25</v>
      </c>
      <c r="O62">
        <f t="shared" si="13"/>
        <v>1</v>
      </c>
      <c r="P62">
        <f t="shared" si="14"/>
        <v>0</v>
      </c>
      <c r="Q62">
        <f t="shared" si="15"/>
        <v>0</v>
      </c>
    </row>
    <row r="63" spans="1:17" hidden="1" x14ac:dyDescent="0.25">
      <c r="A63">
        <v>37</v>
      </c>
      <c r="B63">
        <f t="shared" si="0"/>
        <v>37</v>
      </c>
      <c r="C63" s="2">
        <f>SUM(O$27:O63)</f>
        <v>37</v>
      </c>
      <c r="D63" s="2">
        <f>SUM(P$27:P63)</f>
        <v>0</v>
      </c>
      <c r="E63" s="2">
        <f>SUM(Q$27:Q63)</f>
        <v>0</v>
      </c>
      <c r="G63">
        <f t="shared" si="9"/>
        <v>1.25</v>
      </c>
      <c r="H63">
        <f t="shared" si="10"/>
        <v>0</v>
      </c>
      <c r="I63">
        <f t="shared" si="11"/>
        <v>0</v>
      </c>
      <c r="M63">
        <f t="shared" si="12"/>
        <v>1.25</v>
      </c>
      <c r="O63">
        <f t="shared" si="13"/>
        <v>1</v>
      </c>
      <c r="P63">
        <f t="shared" si="14"/>
        <v>0</v>
      </c>
      <c r="Q63">
        <f t="shared" si="15"/>
        <v>0</v>
      </c>
    </row>
    <row r="64" spans="1:17" hidden="1" x14ac:dyDescent="0.25">
      <c r="A64">
        <v>38</v>
      </c>
      <c r="B64">
        <f t="shared" si="0"/>
        <v>38</v>
      </c>
      <c r="C64" s="2">
        <f>SUM(O$27:O64)</f>
        <v>38</v>
      </c>
      <c r="D64" s="2">
        <f>SUM(P$27:P64)</f>
        <v>0</v>
      </c>
      <c r="E64" s="2">
        <f>SUM(Q$27:Q64)</f>
        <v>0</v>
      </c>
      <c r="G64">
        <f t="shared" si="9"/>
        <v>1.25</v>
      </c>
      <c r="H64">
        <f t="shared" si="10"/>
        <v>0</v>
      </c>
      <c r="I64">
        <f t="shared" si="11"/>
        <v>0</v>
      </c>
      <c r="M64">
        <f t="shared" si="12"/>
        <v>1.25</v>
      </c>
      <c r="O64">
        <f t="shared" si="13"/>
        <v>1</v>
      </c>
      <c r="P64">
        <f t="shared" si="14"/>
        <v>0</v>
      </c>
      <c r="Q64">
        <f t="shared" si="15"/>
        <v>0</v>
      </c>
    </row>
    <row r="65" spans="1:17" hidden="1" x14ac:dyDescent="0.25">
      <c r="A65">
        <v>39</v>
      </c>
      <c r="B65">
        <f t="shared" si="0"/>
        <v>39</v>
      </c>
      <c r="C65" s="2">
        <f>SUM(O$27:O65)</f>
        <v>39</v>
      </c>
      <c r="D65" s="2">
        <f>SUM(P$27:P65)</f>
        <v>0</v>
      </c>
      <c r="E65" s="2">
        <f>SUM(Q$27:Q65)</f>
        <v>0</v>
      </c>
      <c r="G65">
        <f t="shared" si="9"/>
        <v>1.25</v>
      </c>
      <c r="H65">
        <f t="shared" si="10"/>
        <v>0</v>
      </c>
      <c r="I65">
        <f t="shared" si="11"/>
        <v>0</v>
      </c>
      <c r="M65">
        <f t="shared" si="12"/>
        <v>1.25</v>
      </c>
      <c r="O65">
        <f t="shared" si="13"/>
        <v>1</v>
      </c>
      <c r="P65">
        <f t="shared" si="14"/>
        <v>0</v>
      </c>
      <c r="Q65">
        <f t="shared" si="15"/>
        <v>0</v>
      </c>
    </row>
    <row r="66" spans="1:17" hidden="1" x14ac:dyDescent="0.25">
      <c r="A66">
        <v>40</v>
      </c>
      <c r="B66">
        <f t="shared" si="0"/>
        <v>40</v>
      </c>
      <c r="C66" s="2">
        <f>SUM(O$27:O66)</f>
        <v>40</v>
      </c>
      <c r="D66" s="2">
        <f>SUM(P$27:P66)</f>
        <v>0</v>
      </c>
      <c r="E66" s="2">
        <f>SUM(Q$27:Q66)</f>
        <v>0</v>
      </c>
      <c r="G66">
        <f t="shared" si="9"/>
        <v>1.25</v>
      </c>
      <c r="H66">
        <f t="shared" si="10"/>
        <v>0</v>
      </c>
      <c r="I66">
        <f t="shared" si="11"/>
        <v>0</v>
      </c>
      <c r="M66">
        <f t="shared" si="12"/>
        <v>1.25</v>
      </c>
      <c r="O66">
        <f t="shared" si="13"/>
        <v>1</v>
      </c>
      <c r="P66">
        <f t="shared" si="14"/>
        <v>0</v>
      </c>
      <c r="Q66">
        <f t="shared" si="15"/>
        <v>0</v>
      </c>
    </row>
    <row r="67" spans="1:17" hidden="1" x14ac:dyDescent="0.25"/>
    <row r="76" spans="1:17" ht="15" customHeight="1" x14ac:dyDescent="0.25">
      <c r="E76" s="34" t="s">
        <v>47</v>
      </c>
      <c r="F76" s="37" t="s">
        <v>48</v>
      </c>
    </row>
  </sheetData>
  <sheetProtection algorithmName="SHA-512" hashValue="tBozWdBfe0xkk/1S3p3lD5rIpAGoU04MWpJqPonhsZIzeTLIJtsGdP6NRKlBsu1YozYodC76v94TX1IlKiy2HA==" saltValue="TEJNfU4eDjxM2yPD+8EXSQ==" spinCount="100000" sheet="1" objects="1" scenarios="1"/>
  <protectedRanges>
    <protectedRange sqref="C11" name="Bereich3"/>
    <protectedRange sqref="C3:C4" name="Bereich1"/>
    <protectedRange sqref="C6:C7" name="Bereich2"/>
  </protectedRanges>
  <mergeCells count="2">
    <mergeCell ref="E9:E10"/>
    <mergeCell ref="E21:J21"/>
  </mergeCells>
  <conditionalFormatting sqref="C11">
    <cfRule type="cellIs" dxfId="15" priority="7" operator="greaterThan">
      <formula>151</formula>
    </cfRule>
    <cfRule type="cellIs" dxfId="14" priority="8" operator="lessThan">
      <formula>201</formula>
    </cfRule>
    <cfRule type="cellIs" dxfId="13" priority="9" operator="greaterThan">
      <formula>260</formula>
    </cfRule>
    <cfRule type="cellIs" dxfId="12" priority="10" operator="lessThan">
      <formula>260</formula>
    </cfRule>
    <cfRule type="cellIs" dxfId="11" priority="11" operator="greaterThan">
      <formula>160</formula>
    </cfRule>
    <cfRule type="cellIs" dxfId="10" priority="14" operator="lessThan">
      <formula>100</formula>
    </cfRule>
    <cfRule type="cellIs" dxfId="9" priority="15" operator="lessThan">
      <formula>100</formula>
    </cfRule>
    <cfRule type="cellIs" dxfId="8" priority="16" operator="greaterThan">
      <formula>60</formula>
    </cfRule>
    <cfRule type="duplicateValues" priority="17"/>
    <cfRule type="cellIs" dxfId="7" priority="18" operator="lessThan">
      <formula>100</formula>
    </cfRule>
    <cfRule type="cellIs" dxfId="6" priority="19" operator="greaterThan">
      <formula>100</formula>
    </cfRule>
  </conditionalFormatting>
  <conditionalFormatting sqref="C12">
    <cfRule type="cellIs" dxfId="5" priority="6" operator="greaterThan">
      <formula>0</formula>
    </cfRule>
  </conditionalFormatting>
  <conditionalFormatting sqref="C13">
    <cfRule type="cellIs" dxfId="4" priority="5" operator="greaterThan">
      <formula>0</formula>
    </cfRule>
  </conditionalFormatting>
  <conditionalFormatting sqref="E21:J21">
    <cfRule type="containsText" dxfId="3" priority="1" operator="containsText" text="Wir empfehlen die Platten zu kleben, da die max. Putzdübellänge überschritten ist!">
      <formula>NOT(ISERROR(SEARCH("Wir empfehlen die Platten zu kleben, da die max. Putzdübellänge überschritten ist!",E21)))</formula>
    </cfRule>
  </conditionalFormatting>
  <conditionalFormatting sqref="F14">
    <cfRule type="cellIs" dxfId="2" priority="4" operator="greaterThan">
      <formula>$C$12</formula>
    </cfRule>
    <cfRule type="cellIs" dxfId="1" priority="13" operator="greaterThan">
      <formula>$C$13</formula>
    </cfRule>
  </conditionalFormatting>
  <conditionalFormatting sqref="F16">
    <cfRule type="cellIs" dxfId="0" priority="12" operator="greaterThan">
      <formula>$C$13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F1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Siebzehn1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Stingl</dc:creator>
  <cp:lastModifiedBy>Alexander Stingl</cp:lastModifiedBy>
  <dcterms:created xsi:type="dcterms:W3CDTF">2019-04-23T12:17:05Z</dcterms:created>
  <dcterms:modified xsi:type="dcterms:W3CDTF">2024-06-12T06:38:06Z</dcterms:modified>
</cp:coreProperties>
</file>